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rraqueous\PIPL NORTHEAST SANDY SURVEY\NY to ME Beaches Phase 1\FINAL FILES\"/>
    </mc:Choice>
  </mc:AlternateContent>
  <bookViews>
    <workbookView xWindow="-15" yWindow="285" windowWidth="10050" windowHeight="7020" activeTab="2"/>
  </bookViews>
  <sheets>
    <sheet name="Maine" sheetId="4" r:id="rId1"/>
    <sheet name="NH" sheetId="7" r:id="rId2"/>
    <sheet name="Mass" sheetId="3" r:id="rId3"/>
    <sheet name="RI" sheetId="5" r:id="rId4"/>
    <sheet name="CT" sheetId="6" r:id="rId5"/>
    <sheet name="NY - LIS" sheetId="1" r:id="rId6"/>
    <sheet name="NY - Peconic" sheetId="2" r:id="rId7"/>
    <sheet name="Total" sheetId="8" r:id="rId8"/>
  </sheets>
  <calcPr calcId="152511"/>
</workbook>
</file>

<file path=xl/calcChain.xml><?xml version="1.0" encoding="utf-8"?>
<calcChain xmlns="http://schemas.openxmlformats.org/spreadsheetml/2006/main">
  <c r="D19" i="1" l="1"/>
  <c r="D15" i="1"/>
  <c r="D86" i="3"/>
  <c r="D48" i="3"/>
  <c r="D39" i="3" l="1"/>
  <c r="D11" i="3" l="1"/>
  <c r="D21" i="3" l="1"/>
  <c r="D29" i="3" l="1"/>
  <c r="D31" i="3"/>
  <c r="D33" i="3"/>
  <c r="D32" i="3"/>
  <c r="F10" i="8" l="1"/>
  <c r="E10" i="8"/>
  <c r="D5" i="1"/>
  <c r="F11" i="8" l="1"/>
  <c r="G11" i="8" s="1"/>
  <c r="G10" i="8"/>
  <c r="C13" i="5"/>
  <c r="D13" i="5" s="1"/>
  <c r="C16" i="5" l="1"/>
  <c r="D14" i="4"/>
  <c r="E14" i="4" s="1"/>
  <c r="D11" i="1" l="1"/>
  <c r="C56" i="1" l="1"/>
  <c r="D71" i="3" l="1"/>
  <c r="D67" i="3"/>
  <c r="D63" i="3"/>
  <c r="D61" i="3"/>
  <c r="D60" i="3"/>
  <c r="D59" i="3"/>
  <c r="D55" i="3"/>
  <c r="D54" i="3"/>
  <c r="D52" i="3"/>
  <c r="D30" i="3"/>
  <c r="D22" i="3"/>
  <c r="D19" i="3"/>
  <c r="D16" i="3"/>
  <c r="D17" i="3"/>
  <c r="D15" i="3"/>
  <c r="D13" i="3"/>
  <c r="D12" i="3"/>
  <c r="D10" i="3"/>
  <c r="D8" i="3"/>
  <c r="D7" i="3"/>
  <c r="D6" i="3"/>
  <c r="D3" i="3"/>
  <c r="D2" i="3"/>
  <c r="D4" i="3"/>
  <c r="D5" i="3"/>
  <c r="D46" i="2" l="1"/>
  <c r="D47" i="2"/>
  <c r="D9" i="5" l="1"/>
  <c r="D2" i="5"/>
  <c r="D7" i="5"/>
  <c r="D6" i="5"/>
  <c r="D3" i="7" l="1"/>
  <c r="D2" i="7"/>
  <c r="D18" i="6" l="1"/>
  <c r="C34" i="6"/>
  <c r="C19" i="1" l="1"/>
  <c r="C39" i="6"/>
  <c r="C86" i="3"/>
  <c r="C6" i="7"/>
  <c r="D6" i="7" s="1"/>
  <c r="E6" i="7" s="1"/>
  <c r="C52" i="2"/>
  <c r="D52" i="2" s="1"/>
  <c r="E52" i="2" s="1"/>
  <c r="C15" i="2"/>
  <c r="D15" i="2" s="1"/>
  <c r="E19" i="1" l="1"/>
  <c r="D13" i="6"/>
  <c r="D16" i="5"/>
  <c r="E16" i="5" s="1"/>
  <c r="B10" i="8" l="1"/>
  <c r="E86" i="3"/>
  <c r="D37" i="6"/>
  <c r="D36" i="6"/>
  <c r="D35" i="6"/>
  <c r="D34" i="6"/>
  <c r="D33" i="6"/>
  <c r="D32" i="6"/>
  <c r="D31" i="6"/>
  <c r="D30" i="6"/>
  <c r="D29" i="6"/>
  <c r="D28" i="6"/>
  <c r="D27" i="6"/>
  <c r="D24" i="6"/>
  <c r="D23" i="6"/>
  <c r="D22" i="6"/>
  <c r="D21" i="6"/>
  <c r="D20" i="6"/>
  <c r="D19" i="6"/>
  <c r="D16" i="6"/>
  <c r="D15" i="6"/>
  <c r="D12" i="6"/>
  <c r="D9" i="6"/>
  <c r="D8" i="6"/>
  <c r="D7" i="6"/>
  <c r="D4" i="6"/>
  <c r="D39" i="6" l="1"/>
  <c r="E39" i="6" s="1"/>
</calcChain>
</file>

<file path=xl/sharedStrings.xml><?xml version="1.0" encoding="utf-8"?>
<sst xmlns="http://schemas.openxmlformats.org/spreadsheetml/2006/main" count="1300" uniqueCount="614">
  <si>
    <t>State</t>
  </si>
  <si>
    <t>Location</t>
  </si>
  <si>
    <t>First Year of Record</t>
  </si>
  <si>
    <t>Project Length (miles)</t>
  </si>
  <si>
    <t>Source</t>
  </si>
  <si>
    <t>Project Length (ft)</t>
  </si>
  <si>
    <t>NOTES:</t>
  </si>
  <si>
    <t>longest known lengths used</t>
  </si>
  <si>
    <t>volumes and cost figures available</t>
  </si>
  <si>
    <t>TOTAL</t>
  </si>
  <si>
    <t>authorized limits may exceed actual limits utilized</t>
  </si>
  <si>
    <t>Notes</t>
  </si>
  <si>
    <t>References are in the accompanying report, Rice (2012b) - Appendix 1c of the CCS</t>
  </si>
  <si>
    <t>blue color are updated numbers that may differ from original data source</t>
  </si>
  <si>
    <t>NY - LIS</t>
  </si>
  <si>
    <t>Lattingtown, The Creek Club (golf course)</t>
  </si>
  <si>
    <t>Cedar Town Beach, Town of Brookhaven</t>
  </si>
  <si>
    <t>NY - Peconic</t>
  </si>
  <si>
    <t>dredge spoil from Three Mile Harbor inlet</t>
  </si>
  <si>
    <t>dredge spoil from Hog Creek Inlet</t>
  </si>
  <si>
    <t>Gardiner's Island</t>
  </si>
  <si>
    <t>Orient Beach State Park</t>
  </si>
  <si>
    <t>Orient Point County Park</t>
  </si>
  <si>
    <t>MA</t>
  </si>
  <si>
    <t>1999-00, 2001, 2002</t>
  </si>
  <si>
    <t>Howes et al. (2006a)</t>
  </si>
  <si>
    <t>Mass Audubon, Three Bays Preservation and the Town of Barnstable use the Barnstable County dredge to dredge the Cotuit Bay Inlet and sometimes part of West Bay for fill on Dead Neck; 187,000 cy in winter of 1998-99, much lesser amounts in later episodes</t>
  </si>
  <si>
    <t xml:space="preserve">Maintenance dredge spoil from both Cotuit and West Bays Inlets have been used as beach fill on eastern Dead Neck, up to 2,400 ft from the jetty; 120,000 cy in 1985 episode and 212,400 cy in a two-phase 1999-2000 episode </t>
  </si>
  <si>
    <t>1998-99</t>
  </si>
  <si>
    <t>Howes et al. (2006b)</t>
  </si>
  <si>
    <t>1971 episode was 20,000 cy of material dredged from East Bay (Centerville River) Inlet; Phase 1 dredged more than 20,000 cy of material from the Centerville River near East Bay in 2002 and placed on Long Beach between Centerville River &amp; Harbor; Phase 2 dredged material estimated 31,180 cy of silt/sand sediments placed in an upland dewatering site on Craigville Beach with th sandy sediment placed on the beach and silt sediment hauled to a waste recycling facility in Sandwich</t>
  </si>
  <si>
    <t>30,000 cy of material dredged from East Bay (Centerville River) Inlet and placed on west end of Dowses Beach</t>
  </si>
  <si>
    <t>Menauhant Beach (Falmouth)</t>
  </si>
  <si>
    <t>Howes et al. (2005)</t>
  </si>
  <si>
    <t>Great Pond Inlet is dredged annually with approx. 1,000 cy or less placed on the beach to the west of the inlet</t>
  </si>
  <si>
    <t>Falmouth, west of Great Pond Inlet</t>
  </si>
  <si>
    <t>USACE navigation improvement project for Falmouth Harbor in 1957 placed 120,000 cy of fill along the Falmouth Heights shoreline</t>
  </si>
  <si>
    <t>Town of East Hampton (1999)</t>
  </si>
  <si>
    <t>Town of East Hampton (1999, 2013)</t>
  </si>
  <si>
    <t>1987, 1989</t>
  </si>
  <si>
    <t>dredge spoil from Lake Montauk</t>
  </si>
  <si>
    <t>1961, 1965, 1974, 1975, 1996</t>
  </si>
  <si>
    <t>dredge spoil from Three Mile Harbor inlet; 82,000 cy in 1958; 35,000 cy in 1961; 106,000 cy in 1965; 83,000 cy in 1974; 90,000 cy in 1975; 21,000 cy in 1996</t>
  </si>
  <si>
    <t>1965, 1971, 1976, 1985, 1989, 1993, 1996</t>
  </si>
  <si>
    <t>inlet relocated 1961, old inlet site to east filled and spit in between received fill of 375,000 cy total; 49,000 cy in 1965; 18,000 cy in 1971; 20,000 cy in 1995</t>
  </si>
  <si>
    <t>dredge spoil placed on beaches to north and south of Gaylor Hole</t>
  </si>
  <si>
    <t>ME</t>
  </si>
  <si>
    <t>PSDS (2015)</t>
  </si>
  <si>
    <t>26,000 cy of federal navigation dredge disposal</t>
  </si>
  <si>
    <t>RI</t>
  </si>
  <si>
    <t>Great Salt Pond, Block Island</t>
  </si>
  <si>
    <t>federal navigation project with 30,316 cy</t>
  </si>
  <si>
    <t>Block Island Harbor, Block Island</t>
  </si>
  <si>
    <t>CT</t>
  </si>
  <si>
    <t>Esker Point Park, Groton</t>
  </si>
  <si>
    <t>state project with 7,403 cy</t>
  </si>
  <si>
    <t>Neptune Park, New London</t>
  </si>
  <si>
    <t>state project with 63,000 cy</t>
  </si>
  <si>
    <t>Seaside Regional Center, Waterford</t>
  </si>
  <si>
    <t>Point O'Woods, Old Lyme</t>
  </si>
  <si>
    <t>24,000 cy one-time project</t>
  </si>
  <si>
    <t>White Sand Beach, Old Lyme</t>
  </si>
  <si>
    <t>2 state projects of 37,000 cy in 1967 and 51,000 cy in 1957</t>
  </si>
  <si>
    <t>Chalker Beach, Old Saybrook</t>
  </si>
  <si>
    <t>state project with 9,700 cy</t>
  </si>
  <si>
    <t>state project with 21,000 cy</t>
  </si>
  <si>
    <t>Hammonasset Beach State Park, Madison</t>
  </si>
  <si>
    <t>Jacob's Beach, Guilford</t>
  </si>
  <si>
    <t>Branford Point Park, Branford</t>
  </si>
  <si>
    <t>West Silver Sands Beach, East Haven</t>
  </si>
  <si>
    <t>state project with 170,000 cy</t>
  </si>
  <si>
    <t>Prospect Beach, West Haven</t>
  </si>
  <si>
    <t>1964, 1994</t>
  </si>
  <si>
    <t>Gulf Beach, Milford</t>
  </si>
  <si>
    <t>1957 federal shore projection project along 1,235 ft with 55,000 cy; 1966 state project along 800 ft with 15,000 cy</t>
  </si>
  <si>
    <t>Silver to Cedar Beaches, Milford</t>
  </si>
  <si>
    <t>Laurel Beach, Milford</t>
  </si>
  <si>
    <t>state project along 2,800 ft with 70,000 cy</t>
  </si>
  <si>
    <t>Short Beach, Stratford</t>
  </si>
  <si>
    <t>Long Beach, Stratford</t>
  </si>
  <si>
    <t>state project with 600,000 cy</t>
  </si>
  <si>
    <t>Seaside Park, Bridgeport</t>
  </si>
  <si>
    <t>West Fairfield Beach, Fairfield</t>
  </si>
  <si>
    <t>Fairfield Beach, Fairfield</t>
  </si>
  <si>
    <t>state project along 4,400 ft with 140,000 cy</t>
  </si>
  <si>
    <t>state project along 5,600 ft with 165,000 cy</t>
  </si>
  <si>
    <t>Sasco Hill Beach, Fairfield</t>
  </si>
  <si>
    <t>Southport Beach, Fairfield</t>
  </si>
  <si>
    <t>Burial Hill Beach, Westport</t>
  </si>
  <si>
    <t>Sherwood Island State Park, Westport</t>
  </si>
  <si>
    <t>Compo Beach, Westport</t>
  </si>
  <si>
    <t>Calf Pasture Beach Park, Norwalk</t>
  </si>
  <si>
    <t>Cove Island, Stamford</t>
  </si>
  <si>
    <t>Cummings Park, Stamford</t>
  </si>
  <si>
    <t>federal shore protection project along 500 ft with 17,000 cy</t>
  </si>
  <si>
    <t>TOTAL LENGTHS</t>
  </si>
  <si>
    <t>Salisbury Beach, Salisbury</t>
  </si>
  <si>
    <t>New Seabury, Mashpee</t>
  </si>
  <si>
    <t>Lynn - Nahant</t>
  </si>
  <si>
    <t>Revere Beach, Revere</t>
  </si>
  <si>
    <t>Winthrop Beach, Winthrop</t>
  </si>
  <si>
    <t>state project with 10,600 cy</t>
  </si>
  <si>
    <t>Quincy Shore Beach (Wollaston Beach), Quincy</t>
  </si>
  <si>
    <t>Wessagussett Beach, Weymouth</t>
  </si>
  <si>
    <t>Town Beach, Plymouth</t>
  </si>
  <si>
    <t>Plymouth Harbor, Plymouth</t>
  </si>
  <si>
    <t>1 episode with unknown volume</t>
  </si>
  <si>
    <t>Town Neck Beach, Sandwich</t>
  </si>
  <si>
    <t>1955, 1958, 1968, 1983, 1985, 1998-99, 2000</t>
  </si>
  <si>
    <t>Cuttyhunk Harbor, Cuttyhunk Island</t>
  </si>
  <si>
    <t>Oak Bluffs, Martha's Vineyard</t>
  </si>
  <si>
    <t>O'Connor (1973)</t>
  </si>
  <si>
    <t>1961-1971</t>
  </si>
  <si>
    <t>NH</t>
  </si>
  <si>
    <t>Seabrook</t>
  </si>
  <si>
    <t>Sandy Beach, Cohasset</t>
  </si>
  <si>
    <t>USACE (2014a)</t>
  </si>
  <si>
    <t>dredge spoil from Cohasset Inlet federal channel dredging</t>
  </si>
  <si>
    <t>Morris Island, Chatham</t>
  </si>
  <si>
    <t>Gray Neck Road Beach, Harwich</t>
  </si>
  <si>
    <t>Earle Road Beach, Harwich</t>
  </si>
  <si>
    <t>Patricia Lane Beach, Harwich</t>
  </si>
  <si>
    <t>Brook Road Beach, Harwich</t>
  </si>
  <si>
    <t>dredge spoil from inlet</t>
  </si>
  <si>
    <t>Howes et al. (2005), Barnstable County (2009, 2010, 2011, 2012)</t>
  </si>
  <si>
    <t>dredge spoil placement in 1973; proposed in 2014</t>
  </si>
  <si>
    <t>USACE (2014b)</t>
  </si>
  <si>
    <t>Inkwell Beach, Martha's Vineyard</t>
  </si>
  <si>
    <t>beaches east and west of Point Judith Harbor</t>
  </si>
  <si>
    <t>dredge spoil from Wading River Creek; proposed for 2014 for beach to east</t>
  </si>
  <si>
    <t>Wade's Beach, Shelter Island</t>
  </si>
  <si>
    <t>Lyons Park Beach, Beverly</t>
  </si>
  <si>
    <t>Plum Island Boulevard access ramp, Plum Island, Newbury</t>
  </si>
  <si>
    <t>Dartmouth Way access ramp, Plum Island, Newbury</t>
  </si>
  <si>
    <t>Driftway Street, Salisbury</t>
  </si>
  <si>
    <t>Broadway Road, Salisbury</t>
  </si>
  <si>
    <t>Duxbury Beach, Duxbury</t>
  </si>
  <si>
    <t>Friends of Farm Pond (http://friendsoffarmpond.net/page.php?id=5)</t>
  </si>
  <si>
    <t>Harthaven channel into Farm Pond was dredged, widened and deepened in the fall of 1985 with material placed on the beach</t>
  </si>
  <si>
    <t>Cockle Cove Beach, Chatham</t>
  </si>
  <si>
    <t>Onset Beach, Wareham</t>
  </si>
  <si>
    <t>Onset Beach - West, Wareham</t>
  </si>
  <si>
    <t>Point Independence Beach, Wareham</t>
  </si>
  <si>
    <t>Horseneck Beach State Reservation, Westport</t>
  </si>
  <si>
    <t>Drakes Island, Wells</t>
  </si>
  <si>
    <t>Wah-Wah Taysee Road to Cottage Avenue, Harwich</t>
  </si>
  <si>
    <t>1996, 1997, 1998, 2001, 2002, 2004</t>
  </si>
  <si>
    <t>Town of Harwich Dredging website</t>
  </si>
  <si>
    <t>dredge spoil from Allen Harbor</t>
  </si>
  <si>
    <t>1999, 2006</t>
  </si>
  <si>
    <t>40,000 cy dredged from Wychmere Channel and Outer Harbor in 1999; 10,000 cy dredged from Wychmere Channel (inner) in 2006</t>
  </si>
  <si>
    <t>dredge spoil from Saquatucket Basin</t>
  </si>
  <si>
    <t>dredge spoil from Herring River; 20,000 cy dredged in 2001 episode</t>
  </si>
  <si>
    <t>Bend in the Road Beach, Edgartown, Martha's Vineyard</t>
  </si>
  <si>
    <t>Cow Bay Beach, Edgartown, Martha's Vineyard</t>
  </si>
  <si>
    <t>dredge spoil or mined material from Sengekontacket Pond</t>
  </si>
  <si>
    <t>Froelich Property, Edgartown, Martha's Vineyard</t>
  </si>
  <si>
    <t>dredge spoil from Edgartown Harbor and/or Eel Pond</t>
  </si>
  <si>
    <t>Eel Pond Spit, Edgartown, Martha's Vineyard</t>
  </si>
  <si>
    <t>Lighthouse (Fuller) Beach, Edgartown, Martha's Vineyard</t>
  </si>
  <si>
    <t>Cape Poge Elbow, Edgartown, Martha's Vineyard</t>
  </si>
  <si>
    <t>North Gut, Edgartown, Martha's Vineyard</t>
  </si>
  <si>
    <t>dredge spoil from Cape Poge Bay</t>
  </si>
  <si>
    <t>The Narrows - Over Sand Roads &amp; Nantucket Sound Beach</t>
  </si>
  <si>
    <t>South Beach, Edgartown, Martha's Vineyard</t>
  </si>
  <si>
    <t>dredge spoil from Great Pond</t>
  </si>
  <si>
    <t>South Cape Beach, Mashpee</t>
  </si>
  <si>
    <t>USACE (2013b)</t>
  </si>
  <si>
    <t>Pyne Trustees beach, Green Pond, Falmouth</t>
  </si>
  <si>
    <t>Howes et al. (2005), USACE (2013b)</t>
  </si>
  <si>
    <t>Acapesket Association Beach, Green Pond, Falmouth</t>
  </si>
  <si>
    <t>Howes et al. (2005), Barnstable County (2009), USACE (2013b)</t>
  </si>
  <si>
    <t>Falmouth, beach west of Little Pond Inlet</t>
  </si>
  <si>
    <t>Haddad and Pilkey (1998), PSDS (2015)</t>
  </si>
  <si>
    <t>Haddad and Pilkey (1998)</t>
  </si>
  <si>
    <t>Wallis Sands State Park</t>
  </si>
  <si>
    <t>1972, 1983</t>
  </si>
  <si>
    <t>1963 federal storm and erosion control project with 200,000 cy along 800 ft; 1972 federal emergency project with 10,000 cy; 1983 federal storm and erosion project</t>
  </si>
  <si>
    <t>Hampton Beach</t>
  </si>
  <si>
    <t>Wingersheek Beach, Gloucester</t>
  </si>
  <si>
    <t>pre-1961</t>
  </si>
  <si>
    <t>federal project with 172,000 cy along 2,600 ft</t>
  </si>
  <si>
    <t>Pleasure Bay Beach, Boston</t>
  </si>
  <si>
    <t>1959, 1996</t>
  </si>
  <si>
    <t>1 federal project with unknown volume</t>
  </si>
  <si>
    <t>federal SSSA project with 160,000 cy along 2,500 ft</t>
  </si>
  <si>
    <t>between First and Second Cliff, Scituate</t>
  </si>
  <si>
    <t>Brant Rock, Marshfield</t>
  </si>
  <si>
    <t>federal SSSA project along 1,300 ft with unknown volume</t>
  </si>
  <si>
    <t>federal navigation project with 40,000 cy</t>
  </si>
  <si>
    <t>federal navigation project with 117,000 cy</t>
  </si>
  <si>
    <t>East Beach, Clark Point, New Bedford</t>
  </si>
  <si>
    <t>Nantucket Harbor, Nantucket</t>
  </si>
  <si>
    <t>Children's Beach, Nantucket</t>
  </si>
  <si>
    <t>federal navigation project with 36,000 cy</t>
  </si>
  <si>
    <t>federal navigation project with 27,000 cy</t>
  </si>
  <si>
    <t>Kalmus Park Beach, Barnstable</t>
  </si>
  <si>
    <t>Haddad and Pilkey (1998), Howes et al. (2006b), PSDS (2015)</t>
  </si>
  <si>
    <t>Haddad and Pilkey (1998), Town of Harwich Dredging website</t>
  </si>
  <si>
    <t>dredge spoil from Saquatucket Harbor / Andrews River</t>
  </si>
  <si>
    <t>Red River Beach, Harwich</t>
  </si>
  <si>
    <t>Saquatucket Bluffs, Harwich</t>
  </si>
  <si>
    <t>Pleasant Road Beach, Harwich</t>
  </si>
  <si>
    <t>1974, 2001</t>
  </si>
  <si>
    <t>east and west of Parker's River, Yarmouth</t>
  </si>
  <si>
    <t>West Dennis Beach, Dennis</t>
  </si>
  <si>
    <t>South Yarmouth Beach, Yarmouth</t>
  </si>
  <si>
    <t>Green Harbor, Marshfield</t>
  </si>
  <si>
    <t>Haddad and Pilkey (1998), Howes et al. (2005)</t>
  </si>
  <si>
    <t>Maganset Beach, Falmouth</t>
  </si>
  <si>
    <t>Wild Harbor, Falmouth</t>
  </si>
  <si>
    <t>Monument Beach, Bourne</t>
  </si>
  <si>
    <t>Pocasset Beach, Bourne</t>
  </si>
  <si>
    <t>Little Harbor, Wareham</t>
  </si>
  <si>
    <t>Hamilton Beach, Wareham</t>
  </si>
  <si>
    <t>Long Beach, Wareham</t>
  </si>
  <si>
    <t>Parkwood Beach, Wareham</t>
  </si>
  <si>
    <t>Pinehurst Beach, Wareham</t>
  </si>
  <si>
    <t>Swift Beach, Wareham</t>
  </si>
  <si>
    <t>Silver Shell Beach, Marion</t>
  </si>
  <si>
    <t>Water Street Beach, Mattapoisett</t>
  </si>
  <si>
    <t>Pope Beach, Fairhaven</t>
  </si>
  <si>
    <t>local projects with 12,600 cy in 1956, 77,000 cy in 1959, and 10,666 in 1959</t>
  </si>
  <si>
    <t>1958, 1959 (2x)</t>
  </si>
  <si>
    <t>1959, 1980</t>
  </si>
  <si>
    <t>Singing Beach, Manchester</t>
  </si>
  <si>
    <t>Dane Street Beach, Beverly</t>
  </si>
  <si>
    <t>Salem Willows, Salem</t>
  </si>
  <si>
    <t>Palmers Cove, Salem</t>
  </si>
  <si>
    <t>Collins Cove, Salem</t>
  </si>
  <si>
    <t>Forrest Beach Park, Salem (now may be Forest River Park)</t>
  </si>
  <si>
    <t>Fisherman's Beach, Swampscott</t>
  </si>
  <si>
    <t>Sand Hill Cove, Point Judith</t>
  </si>
  <si>
    <t>Town Beach, Westerly</t>
  </si>
  <si>
    <t>1989, 1990, 1993</t>
  </si>
  <si>
    <t>Napatree Beach, Westerly</t>
  </si>
  <si>
    <t>Misquamicut Beach, Misquamicut</t>
  </si>
  <si>
    <t>Misquamicut Club, Misquamicut</t>
  </si>
  <si>
    <t>local projects along 100 ft or 400 ft with 1,000 cy</t>
  </si>
  <si>
    <t>East Beach, Charlestown</t>
  </si>
  <si>
    <t>Charlestown Beach, Charlestown</t>
  </si>
  <si>
    <t>Eastern Point Beach, Groton</t>
  </si>
  <si>
    <t>Ocean Beach, New London</t>
  </si>
  <si>
    <t>Guilford Point Beach, Guilford</t>
  </si>
  <si>
    <t>Sea Bluff Beach, West Haven</t>
  </si>
  <si>
    <t>Savin Rock, West Haven</t>
  </si>
  <si>
    <t>Pleasure Beach, Bridgeport</t>
  </si>
  <si>
    <t>Mt. Sinai Harbor, Brookhaven</t>
  </si>
  <si>
    <t>Suffolk County (1985)</t>
  </si>
  <si>
    <t>County dredged 54,000 cy and placed it on nearby beaches</t>
  </si>
  <si>
    <t>Stony Brook Harbor, Brookhaven</t>
  </si>
  <si>
    <t>1965, 1980</t>
  </si>
  <si>
    <t>Suffolk County (1985), Town of East Hampton (1999)</t>
  </si>
  <si>
    <t>Lake Montauk, east beach, East Hampton</t>
  </si>
  <si>
    <t>Lake Montauk, west beach, East Hampton</t>
  </si>
  <si>
    <t>Goff Point (northeast of Hicks Island), East Hampton</t>
  </si>
  <si>
    <t>Hicks Island, East Hampton</t>
  </si>
  <si>
    <t>Devon Yacht Club, East Hampton</t>
  </si>
  <si>
    <t>Louse Point, East Hampton</t>
  </si>
  <si>
    <t>Gerard Road / Point, East Hampton</t>
  </si>
  <si>
    <t>Lionhead Beach, East Hampton</t>
  </si>
  <si>
    <t>Maidstone Park, East Hampton</t>
  </si>
  <si>
    <t>Sammy's Beach, East Hampton</t>
  </si>
  <si>
    <t>Cedar Point County Park, East Hampton</t>
  </si>
  <si>
    <t>Northwest Creek, east beach, East Hampton</t>
  </si>
  <si>
    <t>Northwest Creek, west beach, East Hampton</t>
  </si>
  <si>
    <t>Miamogue Lagoon, Riverhead</t>
  </si>
  <si>
    <t>1975, 1979, 1980, 1981, 1982, 193, 1984</t>
  </si>
  <si>
    <t>dredge spoil from Miamogue Lagoon placed on nearby beaches</t>
  </si>
  <si>
    <t>Hawks Creek, Riverhead</t>
  </si>
  <si>
    <t>East Creek, Riverhead</t>
  </si>
  <si>
    <t>1975, 1982, 1983, 1984</t>
  </si>
  <si>
    <t>1961, 1965, 1975, 1981, 1983</t>
  </si>
  <si>
    <t>dredge spoil from Hawks Creek placed on nearby beaches</t>
  </si>
  <si>
    <t>dredge spoil from East Creek placed on nearby beaches; some of oldest dredging episodes may have placed some or all of material on upland sites</t>
  </si>
  <si>
    <t>Crab Creek, Shelter Island</t>
  </si>
  <si>
    <t>dredge spoil from Crab Creek placed on nearby beaches, with 10,000 cy in 1976 and 4,300 cy in 1983</t>
  </si>
  <si>
    <t>Coecles Inlet, Shelter Island</t>
  </si>
  <si>
    <t>dredge spoil from Coecles Inlet placed on nearby beaches, with 143,200 cy in 1966</t>
  </si>
  <si>
    <t>West Neck Harbor, Shelter Island</t>
  </si>
  <si>
    <t>1960, 1965, 1976, 1983</t>
  </si>
  <si>
    <t>dredge spoil from West Neck Harbor placed on nearby beaches, with 8,000 cy in 1955, 313,500 cy in 1960, 19,400 cy in 1965, 18,800 cy in 1976, and 17,400 cy in 1983</t>
  </si>
  <si>
    <t>Smith Cove, Shelter Island</t>
  </si>
  <si>
    <t>dredge spoil from Smith Cove placed on nearby beaches with 35,900 cy in 1966</t>
  </si>
  <si>
    <t>Nissequogue River, Smithtown</t>
  </si>
  <si>
    <t>1966, 1980</t>
  </si>
  <si>
    <t>dredge spoil from Nissequogue River placed on nearby beaches, with 765,900 cy in 1961, 140,700 cy in 1966, and 56,000 cy in 1980</t>
  </si>
  <si>
    <t>Mill Creek, Southampton</t>
  </si>
  <si>
    <t>Noyack Creek, Southampton</t>
  </si>
  <si>
    <t>dredge spoil from Noyack Creek placed on nearby beaches, with 134,900 cy in 1969</t>
  </si>
  <si>
    <t>Fresh Pond, Southampton</t>
  </si>
  <si>
    <t>1980, 1981, 1982, 1983, 1984</t>
  </si>
  <si>
    <t>dredge spoil from Fresh Pond placed on nearby beaches, with 14,100 cy in 1975, 2,700 cy in 1980, 3,000 cy in 1981, 4,500 cy in 1982, 3,300 cy in 1983, and 4,100 cy in 1984</t>
  </si>
  <si>
    <t>1967, 1972, 1975, 1979, 1980, 1981 (2x), 1983, 1984</t>
  </si>
  <si>
    <t>dredge spoil from Wooleys Pond placed on nearby beaches, with dredged volumes ranging from 1,000 to 15,200 cy except for the original 1964 episode which placed 210,800 cy</t>
  </si>
  <si>
    <t>North Sea Harbor, Southampton</t>
  </si>
  <si>
    <t>1964, 1971, 1975, 1980, 1981, 1982, 1983 (2x), 1984</t>
  </si>
  <si>
    <t>dredge spoil from North Sea Harbor placed on nearby beaches, with dredged volumes ranging from 2,900 to 47,500 cy except for the original 1961 episode which placed 108,100 cy</t>
  </si>
  <si>
    <t>Sebonac Creek, Southampton</t>
  </si>
  <si>
    <t>1967, 1968, 1981</t>
  </si>
  <si>
    <t>Cold Spring Pond, Southampton</t>
  </si>
  <si>
    <t>1967, 1971, 1975, 1982</t>
  </si>
  <si>
    <t>dredge spoil from Cold Spring Pond placed on nearby beaches, with 124,800 cy in 1964, 29,800 cy in 1967, 23,900 cy in 1971, 28,300 cy in 1975, and 48,000 cy in 1982</t>
  </si>
  <si>
    <t>Schoolhouse Creek, Southold</t>
  </si>
  <si>
    <t>Corey Creek, Southold</t>
  </si>
  <si>
    <t>Cedar Beach (Suffolk County Community College), Southold</t>
  </si>
  <si>
    <t>Goose Creek, Southold</t>
  </si>
  <si>
    <t>Gull Pond, Southold</t>
  </si>
  <si>
    <t>Wading River Creek, Riverhead</t>
  </si>
  <si>
    <t>dredge spoil from Brushes Creek placed on beaches on both sides of inlet, with 86,400 cy in 1966 then 1,500 to 7,500 cy in subsequent episodes</t>
  </si>
  <si>
    <t>Brushes Creek east and west, Southold</t>
  </si>
  <si>
    <t>1964-65</t>
  </si>
  <si>
    <t>1979, 1980, 1983</t>
  </si>
  <si>
    <t>dredge spoil from James Creek historically placed on upland site to the east but then placed on beaches on both sides of inlet, with 272,500 cy in 1964-65, 3,000 cy in 1979, 6,700 cy in 1980, and 9,400 cy in 1983</t>
  </si>
  <si>
    <t>James Creek east and west, Southold</t>
  </si>
  <si>
    <t>Deep Hole Creek east and west, Southold</t>
  </si>
  <si>
    <t>1972, 1975, 1976, 1980 (2x), 1982, 1983</t>
  </si>
  <si>
    <t>dredge spoil from Deep Hole Creek placed on beaches on both sides of inlet, with 243,500 cy in 1964-65 and then 4,000 to 14,000 cy in subsequent episodes</t>
  </si>
  <si>
    <t>1980, 1983</t>
  </si>
  <si>
    <t>dredge spoil from Halls Creek placed on beach to the east, with 17,400 cy in 1979, 4,200 cy in 1980 and 8,300 cy in 1983</t>
  </si>
  <si>
    <t>1979, 1980, 1981, 1982, 1983, 1984</t>
  </si>
  <si>
    <t>12,000 cy of dredge spoil from Schoolhouse Creek used for beach nourishment nearby</t>
  </si>
  <si>
    <t>1972, 1979, 1981, 1982, 1983, 1984</t>
  </si>
  <si>
    <t>dredge spoil from Wickham Creek placed on beach to the west, with 48,300 cy in 1966 and then 1,400 to 10,000 cy in subsequent episodes</t>
  </si>
  <si>
    <t>1968, 1975, 1976, 1978, 1979, 1980, 1981 (2x), 1982, 1983 (2x), 1984 (2x)</t>
  </si>
  <si>
    <t>dredge spoil from Little Creek placed on beaches on both sides of inlet, with volumes ranging from 2,300 to 6,000 cy except for 51,000 cy in 1967 and 40,000 cy in 1976</t>
  </si>
  <si>
    <t>Little Creek east and west, Southold</t>
  </si>
  <si>
    <t>Wickham Creek west, Southold</t>
  </si>
  <si>
    <t>Halls Creek east, Southold</t>
  </si>
  <si>
    <t>dredge spoil from Richmond Creek placed on beaches on both sides of inlet, with 123,000 cy in 1959, 82,800 cy in 1964, 25,100 cy in 1967, 5,500 cy in 1972 and 15,300 cy in 1983</t>
  </si>
  <si>
    <t>1967, 1972, 1981, 1983, 1984</t>
  </si>
  <si>
    <t>1963-64</t>
  </si>
  <si>
    <t>dredge spoil from Corey Creek historically placed on upland site but then placed on beaches nearby, with 345,600 cy in 1963-64, 23,900 cy in 1967, 7,600 cy in 1972, 10,200 in 1981, 800 cy in 1983 and 3,500 cy in 1984</t>
  </si>
  <si>
    <t>1967, 1968, 1976</t>
  </si>
  <si>
    <t>1959, 1976</t>
  </si>
  <si>
    <t>dredge spoil from Town Creek / Harbor placed on beach to the west, with 23,200 cy in 1959, 93,400 cy in 1959, and 9,000 cy in 1976</t>
  </si>
  <si>
    <t>1960, 1970, 1979, 1983</t>
  </si>
  <si>
    <t>Mud Creek, Southold</t>
  </si>
  <si>
    <t>1976, 1982</t>
  </si>
  <si>
    <t>historically dredge spoil from Mud Creek placed on 2 upland sites, then switched to beach to the west of the inlet; 434,400 cy dredged in 1966, 11,000 cy in 1976 and 10,200 cy in 1982; USACE Regulatory Permit NAN-2008-00984-EHA issued to Suffolk County for 10 year maintenance dredging with beach placement of dredged material on Nov. 14, 2008</t>
  </si>
  <si>
    <t>Suffolk County (1985), USACE (2008a)</t>
  </si>
  <si>
    <t>Town of East Hampton (1999), USACE (2008b)</t>
  </si>
  <si>
    <r>
      <rPr>
        <sz val="11"/>
        <rFont val="Calibri"/>
        <family val="2"/>
        <scheme val="minor"/>
      </rPr>
      <t>New Suffolk Town Beach,</t>
    </r>
    <r>
      <rPr>
        <sz val="11"/>
        <color theme="1"/>
        <rFont val="Calibri"/>
        <family val="2"/>
        <scheme val="minor"/>
      </rPr>
      <t xml:space="preserve"> Southold</t>
    </r>
  </si>
  <si>
    <t>dredge spoil from the anchorage to the east in New Suffolk placed on town beach to the south, with 1,000 to 4,000 cy per episode</t>
  </si>
  <si>
    <t>1998, 2000, 2002, 2005, 2010, 2011</t>
  </si>
  <si>
    <t>USACE (1996, 2013d, 2014c), Dukes County dredging website</t>
  </si>
  <si>
    <t>Joseph Sylvia State Beach, Martha's Vineyard</t>
  </si>
  <si>
    <t>dredge spoil or mined material from Sengekontacket Pond; fill placed in various groin compartments south of North Inlet</t>
  </si>
  <si>
    <t>180,000 cy of federal navigation dredge disposal from Wells (Webhannet River) Inlet or Harbor</t>
  </si>
  <si>
    <t>USACE (2013c)</t>
  </si>
  <si>
    <t>Clinton Town Beach, Clinton</t>
  </si>
  <si>
    <t>1955, 1965, 1972, 1987, 2011</t>
  </si>
  <si>
    <t>Camp Ellis, Saco</t>
  </si>
  <si>
    <t>Western Beach, Scarborough  (Scarborough River dredge spoil)</t>
  </si>
  <si>
    <t>Pine Point, Scarborough</t>
  </si>
  <si>
    <t>Shell Beach, Shelter Island</t>
  </si>
  <si>
    <t>dredge spoil from County dredging of South Ferry Terminal is periodically placed at Wades Beach and Shell Beach on Shelter Island</t>
  </si>
  <si>
    <t>USACE (2014d)</t>
  </si>
  <si>
    <t>Ganet Creek, North Haven beaches</t>
  </si>
  <si>
    <t>dredge spoil from the South Ferry Terminal is alternately placed to the east (~730) and west (~2,460') of Ganet Creek inlet</t>
  </si>
  <si>
    <r>
      <rPr>
        <sz val="11"/>
        <rFont val="Calibri"/>
        <family val="2"/>
        <scheme val="minor"/>
      </rPr>
      <t>Haddad and Pilkey (1998),</t>
    </r>
    <r>
      <rPr>
        <sz val="11"/>
        <color rgb="FFFF0000"/>
        <rFont val="Calibri"/>
        <family val="2"/>
        <scheme val="minor"/>
      </rPr>
      <t xml:space="preserve"> </t>
    </r>
    <r>
      <rPr>
        <sz val="11"/>
        <rFont val="Calibri"/>
        <family val="2"/>
        <scheme val="minor"/>
      </rPr>
      <t>USACE (2013c), USACE New England District website</t>
    </r>
  </si>
  <si>
    <t>USACE federal shore protection project began in 1955 along 6,450 ft of beach; dredge spoil from Hampton River Inlet / Hampton Harbor dredging with volumes ranging from 21,000 to 400,000 cy; a 1935 state project placed 1 mcy; NOTE that the northern 1,200 ft of the project area has a revetment along Ocean Blvd with no beach in 2011-14</t>
  </si>
  <si>
    <t>Haddad and Pilkey (1998), USACE New England District website</t>
  </si>
  <si>
    <t>Haddad and Pilkey (1998), USACE New England District websiet</t>
  </si>
  <si>
    <t>federal SSSA project with 80,000 cy along 3,250 ft along with nearly 4,075 ft of sand fencing</t>
  </si>
  <si>
    <t>1959-60</t>
  </si>
  <si>
    <t>federal SSSA project along 5,280 ft that also constructed 5 groins and a bulkhead along the eastern half of the beach</t>
  </si>
  <si>
    <t>Haddad and Pilkey (1998), PSDS (2015), USACE New England District website</t>
  </si>
  <si>
    <t>federal shore protection project along 2,600 ft east of Cedar Point and 1,100 ft west of Cedar Point with 260,000 cy</t>
  </si>
  <si>
    <t>federal shore protection project with 380,000 cy along 10,000 ft plus the 2 training walls at Toms Creek and the groin at Hammonasset Point</t>
  </si>
  <si>
    <t>1973, 1994</t>
  </si>
  <si>
    <t>federal project in 1957 along 6,470 ft of beach with 443,000 cy plus construction of 8 groins; 1973 state project with 25,000 cy; 1994 federal shore protection project along 4,500 ft with 675,000 cy</t>
  </si>
  <si>
    <t>1990-91</t>
  </si>
  <si>
    <t>federal storm and erosion project since 1987 with initial construction completed in Jan. 1991 with beach fill, reconstruction of the Ivy Street groin, planting of 10,500 square feet of beach grass, 470 feet of sand fencing and 425 ft of timber curbing installed at the parking area</t>
  </si>
  <si>
    <t>Haddad and Pilkey (1998), USACE (2013c), PSDS (2015), USACE New England District website</t>
  </si>
  <si>
    <t xml:space="preserve">federal project with authorized beach fill area of 15,600 ft of Silver, Meadows End, Myrtle, Walnut, Laurel and Cedar Beaches; in 1955 the Cedar Beach and western Laurel Beach segment received fill from Housatonic River dredging; in 1960 parts of Silver, Meadows End and Myrtle Beaches (4,500 ft) received fill </t>
  </si>
  <si>
    <t>Woodmont Beach, Milford</t>
  </si>
  <si>
    <t>Clark Point Beach, west of Clark Point, New Bedford</t>
  </si>
  <si>
    <t>1959 local project with 21,331 cy, 1980 federal Continuing Authorities Program project with 53,306 cy along 1,600 ft</t>
  </si>
  <si>
    <t>USACE (2013c), PSDS (2015), USACE New England District website</t>
  </si>
  <si>
    <t>Plum Island Beach, Newbury</t>
  </si>
  <si>
    <t>1948 state project with 6,400 cy; 1959 federal project with 357,000 cy along 8,500 ft from Hovey Street to the Rufes Hummock Seawall; 1996 state project with 44,200 cy</t>
  </si>
  <si>
    <t>1959 federal SSSA project along 1,000 ft near Wessagusssett Road and 1,600 ft near Regatta Road and River Street in 1969 with 148,000 cy</t>
  </si>
  <si>
    <t>Asharoken Beach, Village of Asharoken</t>
  </si>
  <si>
    <t>PROPOSED</t>
  </si>
  <si>
    <t>USACE New York District website</t>
  </si>
  <si>
    <t>Ferry Beach, Saco</t>
  </si>
  <si>
    <t>Wells Beach, Wells</t>
  </si>
  <si>
    <t>Gooch's Beach, Kennebunk</t>
  </si>
  <si>
    <t>Ogunquit Beach, Ogunquit</t>
  </si>
  <si>
    <t>1969 (2x), 1970, 1978 (2x), 1982, 1992 (2x), 1996, 2012</t>
  </si>
  <si>
    <t>NHFG (2006), USACE (2013c)</t>
  </si>
  <si>
    <t>1994, 1995</t>
  </si>
  <si>
    <t>Suffolk County (1985), Town of East Hampton (1999), USACE New York District website</t>
  </si>
  <si>
    <t>Chatham Harbor, Chatham</t>
  </si>
  <si>
    <t>Sesuit Harbor, Dennis</t>
  </si>
  <si>
    <t>North Scituate Beach, Scituate</t>
  </si>
  <si>
    <t>Springhill Beach (near Cape Cod Canal), Sandwich</t>
  </si>
  <si>
    <t>USACE (2013e), USACE (2014f)</t>
  </si>
  <si>
    <t>?</t>
  </si>
  <si>
    <t>Howes et al. (2004)</t>
  </si>
  <si>
    <t>Suffolk County (1985), Morgan et al. (2005)</t>
  </si>
  <si>
    <t>of Mattituck Inlet from 1960-1975</t>
  </si>
  <si>
    <t>from Morgan et al. (2005)</t>
  </si>
  <si>
    <t>Volume mined from Breakwater Beach west</t>
  </si>
  <si>
    <t>Bailie's Beach, Mattituck Inlet (east), Southold</t>
  </si>
  <si>
    <t>Goldsmith Inlet Park, Southold</t>
  </si>
  <si>
    <t>dredge spoil from Goldsmith Inlet is placed on county parkland beaches (and Kenneys Road Beach) to the east, with 4,000 cy in 1977, 3,720 cy in 1980, 2,640 cy in 1985 and ~5,000 cy in 2004; historically dredged by Suffolk County, since 1991 by Town of Southold</t>
  </si>
  <si>
    <t>1980, 1985, 2004</t>
  </si>
  <si>
    <t>Kenneys Road Beach, Southold</t>
  </si>
  <si>
    <t>Morgan et al. (2005)</t>
  </si>
  <si>
    <t>1989, 1990, annually since then except not in 2002 or 2003</t>
  </si>
  <si>
    <t>dredge spoil from Goldsmith Inlet is placed on Kenneys Road Beach (and county parkland beaches closer to the inlet), with 4,800 cy in 1987, 4,320 cy in 1989, and an unknown volume in 1990, and an estimated 5,000 cy annually since then except for 2002 and 2003; historically dredged by Suffolk County, since 1991 by Town of Southold</t>
  </si>
  <si>
    <t>Asharoken Beach, Huntington</t>
  </si>
  <si>
    <t>National Grid Generation, LLC, dredges both the intake and discharge canals every 3 years to the Northport Power Plant and places approximately 45,000 cy of material along 1 mile of beach starting at least 1,000 ft west of the intake channel's west jetty; 2013 permit renewal request is for 10 years of maintenance dredging; previous permit was modified in 2010 to require the placement of 45,000 cy of material every 3 years to compensate for downdrift erosion impacts from the jetties at the Power Plant</t>
  </si>
  <si>
    <t>Campbell (2013), USACE (2013g), Steve Sinkevich, USFWS, pers. communication May 18, 2015, Village of Asharoken website</t>
  </si>
  <si>
    <t>Sandy Point Island</t>
  </si>
  <si>
    <t>USACE (2014g), Suzanne Paton, USFWS, pers. communication, May 20, 2015</t>
  </si>
  <si>
    <t>Hills Beach / Biddeford Pool, Biddeford</t>
  </si>
  <si>
    <t>2000-01</t>
  </si>
  <si>
    <t>Haddad and Pilkey (1998), Beach Stakeholders Group (2006)</t>
  </si>
  <si>
    <t>Scarborough River federal navigation project authorized 1950; 2004-05 episode dredged 90,000 cy and placed on Western Beach; 2013 episode proposed to dredge ~100,000 cy with all of it placed on an unknown length of Western Beach</t>
  </si>
  <si>
    <t>Beach Stakeholders Group (2006), Slovinsky (2006), USACE (2013a), Peter Slovinsky, MGS, pers. communication, May 15, 2015</t>
  </si>
  <si>
    <t>Haddad and Pilkey (1998), PSDS (2015), Peter Slovinsky, MGS, pers. communication, May 15, 2015</t>
  </si>
  <si>
    <t>Peter Slovinsky, MGS, pers. communication, May 15, 2015</t>
  </si>
  <si>
    <t>Haddad and Pilkey (1998), Slovinsky and Dickson (2003), Beach Stakeholders Group (2006), USACE (2013d), PSDS (2015), Peter Slovinsky, MGS, pers. communication, May 15, 2015</t>
  </si>
  <si>
    <t>Haddad and Pilkey (1998), Beach Stakeholders Group (2006), PSDS (2015), Peter Slovinsky, MGS, pers. communication, May 15, 2015</t>
  </si>
  <si>
    <t>Dickson (2001), Beach Stakeholders Group (2006), USACE (2013c), PSDS (2015), Peter Slovinsky, MGS, pers. communication, May 15, 2015</t>
  </si>
  <si>
    <t>Beach Stakeholders Group (2006); Mark McCollough, USFWS, pers. comm. 5/4/15; Peter Slovinsky, MGS, pers. communication, May 15, 2015</t>
  </si>
  <si>
    <t>federal navigation dredging of Saco River, dredged volumes range from 7,300 to 90,000 cy; the 1996 episode placed 90,000 cy from the Scarborough River in the nearshore; less than 0.2 miles of beach have received sediment</t>
  </si>
  <si>
    <t>in Drakes Island total</t>
  </si>
  <si>
    <t>Old Orchard Beach</t>
  </si>
  <si>
    <t>1.1 miles of dune were constructed in Old Orchard Beach in 1986</t>
  </si>
  <si>
    <t>in 2009 a dune reconstruction project with a geotube was constructed along 0.2 miles of beach</t>
  </si>
  <si>
    <t>128,099 cy federal navigation project from Scarborough River; the 1956 project extended along 0.4 miles at the Point</t>
  </si>
  <si>
    <t>flood tidal delta of Ogunquit River Inlet was mined in 1974 to build dunes (dike) on Ogunquit Beach</t>
  </si>
  <si>
    <t>Popham Beach</t>
  </si>
  <si>
    <t>A minor inlet relocation project and beach scraping project modified 0.2 miles of beach with sediment placement in 2011</t>
  </si>
  <si>
    <t>1973, 1987, 2010</t>
  </si>
  <si>
    <t>PSDS (2015), Beachapedia (www.beachapedia.org)</t>
  </si>
  <si>
    <t>Nantasket, Hull</t>
  </si>
  <si>
    <t>1957, 2010</t>
  </si>
  <si>
    <t>1953 state project placed 100,000 cy along 2,300 ft; 1957 federal navigation project placed 36,000 cy along 1,500 ft; 2010 episode was a portion of the dredged material from the Merrimack River inlet federal navigation channel, with the majority of the material deposited on Plum Island and a smaller portion on Salisbury Beach</t>
  </si>
  <si>
    <t>Haddad and Pilkey (1998), PSDS (2015), Beachapedia (www.beachapedia.org)</t>
  </si>
  <si>
    <t>Private CRMC permits for beach fill or sediment placement projects, excluding Misquamicut Club and Town Beach in Westerly</t>
  </si>
  <si>
    <t>2000 - 2012</t>
  </si>
  <si>
    <t>RI CRMC Permits as provided by Janet Freedman, RI CRMC, May 2015</t>
  </si>
  <si>
    <t>4.09 miles total in permits from 2000 to 2012 (pre-Sandy) when include more recent Misquamicut Club and Westerly Town Beach project areas; 67 individual properties not including Westerly and Misquamicut previous project areas</t>
  </si>
  <si>
    <t>Pleasant Street, Chatham</t>
  </si>
  <si>
    <t>Forest Beach, Chatham</t>
  </si>
  <si>
    <t>USACE (2013h)</t>
  </si>
  <si>
    <t>Town of Chatham's Comprehensive Dredging and Disposal Project shows 300 ft disposal area at the end of Pleasant Street</t>
  </si>
  <si>
    <t>Town of Chatham's Comprehensive Dredging and Disposal Project shows 1,160 ft disposal area at the west end of Forest Beach</t>
  </si>
  <si>
    <t>Mill Creek, Chatham</t>
  </si>
  <si>
    <t>Town of Chatham's Comprehensive Dredging and Disposal Project shows 425 ft disposal area on the east side of Mill Creek, plus a 640 ft long beach cut immediately west of the west terminal groin to bypass material</t>
  </si>
  <si>
    <t>Howes et al. (2003, p. 104) states beach fill efforts are likely to prevent reopening of Cockle Cove Creek Inlet, which had closed by 1994; USACE (2013h) shows Town of Chatham dredge disposal material placement along 1,250 ft of beach</t>
  </si>
  <si>
    <t>Hardings Beach, Chatham</t>
  </si>
  <si>
    <t>Town of Chatham's Comprehensive Dredging and Disposal Project shows 7,175 ft disposal area at Hardings Beach</t>
  </si>
  <si>
    <t>Barges Beach, Cuttyhunk Island</t>
  </si>
  <si>
    <t>150,000 cy of fill placed over 14 "train car floats" that were run aground along the beach as erosion control following a breach in November 1944 nor'easter</t>
  </si>
  <si>
    <t>Cuttyhunk Historical Society (2014)</t>
  </si>
  <si>
    <t>Haddad and Pilkey (1998), Cuttyhunk Historical Society (2014), PSDS (2015)</t>
  </si>
  <si>
    <t>federal navigation project with 9,000 cy places material periodically on Jetty, Canapitsit and Church's Beaches</t>
  </si>
  <si>
    <t>Duxbury Beach Reservation (2012), Rosen and FitzGerald (2014)</t>
  </si>
  <si>
    <t>1994, 2001, 2003, 2011 (small dune "repairs" may occur annually)</t>
  </si>
  <si>
    <t>an artificial dune is maintained along an unknown length of Duxbury Beach; first built in 1992 with approximately 80,000 cy of fill to raise a sacrificial dune to a uniform 16 ft NGVD elevation, with sand fencing and approximately 500,000 grass culms planted with 75% of funding from FEMA; second sacrificial dune constructed 1994 with approximately 120,000 cy of fill along with relocation of the roadway to the west and 300,000 grass plantings with majority funding from FEMA; FEMA stopped funding sacrificial dunes on the Reservation after then; most recent dune restoration with fill prior to Hurricane Sandy was in 2011; fill material is from an inland quarry and most recent episodes place a 3-6" veneer of native beach material on top of the fill; 2001 episode restored ~1,250 ft of dune south of High Pines and a much smaller area north of High Pines</t>
  </si>
  <si>
    <t>Laurel Hollow Road, Laurel Hollow</t>
  </si>
  <si>
    <t>early 1900s</t>
  </si>
  <si>
    <t>Hornblower (1951)</t>
  </si>
  <si>
    <t>Soundfront property owned by Louis C. Tiffany historically was modified by Tiffany with concrete seawalls, breakwaters and beach fill in the early 20th century. Hornblower (1951) describes the destruction of the concrete hard stabilization structures by local protestors with dynamite during a controvery over public riparian rights and access to the beach. Eventually litigation resulted in a public right-of-way to the Sound at the end of Laurel Hollow Road, with the access given to the Township of Oyster Bay (Hornblower 1951).</t>
  </si>
  <si>
    <t>Emerson Park - Richmond Creek east and west, Southold</t>
  </si>
  <si>
    <t>Founders Landing Park - Town Creek / Harbor west, Southold</t>
  </si>
  <si>
    <t>Between 1944 and 1958 dredged material from Stage Harbor built the Morris Island spit to the southest of Chatham (Stage Harbor) Inlet; precise project length is unknown but may be approximately 3,250 ft</t>
  </si>
  <si>
    <t>Hempstead Beach, Port Washington</t>
  </si>
  <si>
    <t>MORIS (2015) - Public Armoring Layer of MA DCR (2009)</t>
  </si>
  <si>
    <t>Howes et al. (2003), MORIS (2015) Public armoring data layer of MA DCR (2009), USACE (2013h)</t>
  </si>
  <si>
    <t>Haddad and Pilkey (1998), MORIS (2015) - Public Armoring Layer of MA DCR (2009)</t>
  </si>
  <si>
    <t>artificial dune and fill area seaward of a parking area</t>
  </si>
  <si>
    <t>Ocean to Vermont Streets, Salisbury</t>
  </si>
  <si>
    <t>1953 federal project along 4,000 ft with 56,000 cy; 1973 federal shore protection project along 800 ft with 43,760 cy; 1987 federal navigation project with 156,000 cy; 2010 federal navigation dredge spoil placement</t>
  </si>
  <si>
    <t>Long Beach, Rockport (Gloucester)</t>
  </si>
  <si>
    <t>1954 federal project beagan with 522,000 cy along 5,000 ft of beach in an authorized project area from Northern Circle to Shirley Ave; 1991 federal storm and erosion project with 768,000 cy along 15,840 ft</t>
  </si>
  <si>
    <t>USACE (1993) - Contribution 84, Disposal Area Monitoring System DAMOS:  Monitorign Cruise at the Cape Cod Canal Disposal Site and Springhill Beach Site, March 1990 - April 1990</t>
  </si>
  <si>
    <t>dredge spoil from Cape Cod Canal has been placed nearshore at Springhill Beach with the purpose of providing sandy material to the beach; NOTE that this location is not included in the inventory since it is nearshore and not on the beach</t>
  </si>
  <si>
    <t>Howes et al. (2003), USFWS (2014)</t>
  </si>
  <si>
    <t>1944-1958</t>
  </si>
  <si>
    <t>Saquatucket West (Mill Road), Harwich</t>
  </si>
  <si>
    <t xml:space="preserve">Neel Road beach, Harwich </t>
  </si>
  <si>
    <t>Craigville - Long Beach (East Bay / Centerville River Inlet - Barnstable)</t>
  </si>
  <si>
    <t>page 86  of Howes et al. (2006a) states that private residents have nourished Long Beach, but no details were provided for placement dates, fill volumes or precise project locations</t>
  </si>
  <si>
    <t>see also Draft Environmental Impact Report (DEIR)/Development of Regional Impact. Centerville River Dredging and Craigville Beach Nourishment, Woods Hole Group, Inc. December 2003</t>
  </si>
  <si>
    <t>Popponesset spit, Mashpee</t>
  </si>
  <si>
    <t>dredge spoil from channel dredging in Popponesset Bay and Inlet has been placed on the spit for stabilization purposes but precise project locations, placement dates and fill volumes were not available</t>
  </si>
  <si>
    <t>proposed long-term and "large scale" beach fill project south of Popponesset Bay Inlet; precise project details were not available</t>
  </si>
  <si>
    <t>Dredge spoil was proposed for placement on South Cape Beach in 2011; it is unknown if fill was previously placed there since the permit application is a renewal for a comprehensive, (Falmouth) town-wide permit for all dredge and fill activities</t>
  </si>
  <si>
    <t>annually</t>
  </si>
  <si>
    <t>Green Pond Inlet is dredged annually with approx. 1,000 cy or less placed on the beach to the east of the inlet</t>
  </si>
  <si>
    <t>dredge spoil from Green Pond inlet is placed on the beach west of the inlet</t>
  </si>
  <si>
    <t>Falmouth Heights Beach, Falmouth</t>
  </si>
  <si>
    <t>Bournes Pond Inlet is dredged annually with approx. 1,000 cy or less placed on the beach to the west of the inlet; a new beach fill and dune project was planned as of 2005 but it is unknown whether it was constructed prior to Hurricane Sandy</t>
  </si>
  <si>
    <t>west end near Westport River inlet showed signs of recent fill during state public structures inventory (MA DCR 2009)</t>
  </si>
  <si>
    <t>dredge spoil from Cape Poge Bay; although this beach is located on the inner bay and not exposed to the Atlantic Ocean, it is included since MA CEC (2015) included this beach in its assessment and therefore it is included in this pre-Sandy assessment</t>
  </si>
  <si>
    <t>USACE (2008)</t>
  </si>
  <si>
    <t>Lee (1980), USACE (2008), Suzanne Paton, USFWS, pers. communication, May 20, 2015</t>
  </si>
  <si>
    <t>2004-05</t>
  </si>
  <si>
    <t>2007-08</t>
  </si>
  <si>
    <t>sediment dredged from a sedimentation basin and the flood tidal shoals of Charlestown Breachway in Ninigret Pond were placed on East and Charlestown Beaches by the USACE in 2004-05 (150,000 cy) and 2007-08 (47,000 cy) as part of the Ninigret and Cross Mills Ponds Habitat Restoration Project; maintenance of the dredged areas by the RI CRMC may place sediment on East Beach periodically</t>
  </si>
  <si>
    <t>dredge spoil from Charlestown Breachway and the Ninigret and Cross Mills Ponds Habitat Restoration Project; inlet(s) artificially opened on a nearly annual basis since Colonial times</t>
  </si>
  <si>
    <t>1890 ?</t>
  </si>
  <si>
    <t>historically dredge spoil placed both east and west of inlet; federal navigation project originally authorized in 1890; most recent dredge spoil placed in a nearshore disposal area off Matunuck beaches in South Kingstown ~3 miles to the west; inlet(s) artificially opened on a nearly annual basis since Colonial times</t>
  </si>
  <si>
    <r>
      <rPr>
        <sz val="11"/>
        <rFont val="Calibri"/>
        <family val="2"/>
        <scheme val="minor"/>
      </rPr>
      <t xml:space="preserve">Lee (1980), </t>
    </r>
    <r>
      <rPr>
        <sz val="11"/>
        <rFont val="Calibri"/>
        <family val="2"/>
        <scheme val="minor"/>
      </rPr>
      <t>USACE (2006)</t>
    </r>
  </si>
  <si>
    <t>private project with 25,000 cy along 4,800 ft in 1992; in 2004 the dune was restored; in 2007 fill was placed on the beach and dune; most recent episode of beach fill prior to Hurricane Sandy was in 2011</t>
  </si>
  <si>
    <t>Haddad and Pilkey (1998); RI CRMC Permit IDApp. 2004-03-105, 2007-06-088, and 2011-12-005</t>
  </si>
  <si>
    <t>2004, 2007, 2011</t>
  </si>
  <si>
    <t>Haddad and Pilkey (1998), USACE (2012 - Public Notice dated June 4, 2012), PSDS (2015)</t>
  </si>
  <si>
    <t>federal navigation project with 7,674 cy in 2009 and 16,000 cy in 1987; a June 4, 2012 USACE Public Notice states that maintenance dredging of the Block Island Harbor of Refuge occurred 27 times between 1928 and 2011, with the 2011 dredging episode placing the material at a nearshore disposal site off of Crescent Beach; in 2011 the USACE proposed to place material dredged from the Inner Basin at an upland beach site adjacent to Corn Neck Road with periodic use of that site for 10 years</t>
  </si>
  <si>
    <t>state project with 15,615 cy; the former Seaside Regional Center was also known as the Seaside Sanatorium and the Seaside Geriatric Hospital; the medical facility closed in 1996 and in 2014 the state announced the property would become a state park</t>
  </si>
  <si>
    <t>assumed to be the same location as Guilford Point Beach because the pocket beach at Guilford Point itself is less than 300 ft long</t>
  </si>
  <si>
    <t>state project with 11,000 cy along 300 ft of beach; NOTE that this beach is less than 500 ft long and not included in the pre-Hurricane Sandy inventory</t>
  </si>
  <si>
    <t>federal shore protection project along 4,300 ft of beach in 1959 with 256,000 cy (NOTE that the USACE New England District website describes this project as along 500 ft of the first pocket beach west of Merwin Point, disagreeing with the PSDS (2015) and Haddad and Pilkey (1998) data); 1964 state project with 63,000 cy; 1994 federal shore protection project along 1,500 ft with 225,000 cy</t>
  </si>
  <si>
    <t>1957-58</t>
  </si>
  <si>
    <t>Patton and Kent (1992), Haddad and Pilkey (1998), PSDS (2015), USACE New England District website</t>
  </si>
  <si>
    <t>federal project along 8,800 ft with 691,000 cy, extending from Breezy Point to the breakwater at Fayerweather Island</t>
  </si>
  <si>
    <t>federal shore protection project along 900 ft with 20,000 cy; a groin was also constructed at the west end of the fill</t>
  </si>
  <si>
    <t>1957 federal project along 6,000 ft with 1.07 mcy; 1983 federal shore protection project along 1800 ft with 113,054 cy; a single groin was built during both projects west of Sherwood Point, and the two training walls at Burial Hill Creek were constructed in the 1956-57 project</t>
  </si>
  <si>
    <t>federal shore protection project along 2,200 ft east of the Point with 94,000 cy</t>
  </si>
  <si>
    <t>federal shore protection project along 1,300 ft with 61,000 cy; jetty was also built at the northeast end of the fill area; NOTE USACE New England District website cites 1,200 ft as the project length, while Haddad and Pilkey (1998) and PSDS (2015) cite 1,300 ft</t>
  </si>
  <si>
    <t>federal shore protection project along 1,000 ft with 45,000 cy; the jetty at the west end of the beach and the groin in the center of the beach were also constructed as part of this project</t>
  </si>
  <si>
    <t>federal shore protection project along 700 ft with 22,000 cy; a groin was constructed at the west end of the fill area during the same project</t>
  </si>
  <si>
    <t>federal project with 13,000 cy along 400 ft; a groin was also constructed at the east end of the fill area as part of this project</t>
  </si>
  <si>
    <t>Clinton Harbor dredge disposal</t>
  </si>
  <si>
    <t>County dredged 187,500 cy in 1958, 207,100 cy in 1965 and 16,000 cy in 1980 and placed material on beaches</t>
  </si>
  <si>
    <t>federal navigation project with 353,000 to 560,000 cy of dredged material, presumably from Hempstead Harbor; it is assumed that the beach fill area is North Hempstead Beach Park to the west of the inlet and harbor</t>
  </si>
  <si>
    <t>dredge spoil from Lake Montauk; 40,000 cy in 1949; 25,933 cy in 1976; 21,876 cy in 1984; 5,800 cy in 1987; 15,307 cy in 1991; 46,175 cy in 1995;  in 2014 a USACE feasability study was underway to modify the inlet structures and dredging and address erosion problem west of the inlet with structures and/or fill; also reportedly a lawsuit over the erosion issue, suing the USACE and Town of East Hampton</t>
  </si>
  <si>
    <t>1959, 1976, 1984, 1987, 1991, 1995, 1996</t>
  </si>
  <si>
    <t xml:space="preserve">dredge spoil from Napeague Harbor; Town of East Hampton (1999) does not differentiate how much dredge spoil has been placed on Hicks Island versus Goff Point and when </t>
  </si>
  <si>
    <t>dredge spoil from unnamed inlet at Devon Yacht Club, placed on beach to south; Town of Easth Hampton (1999) recommends placing the dredged material on the beach to the north instead of transporting it to an upland offsite location</t>
  </si>
  <si>
    <t>Suffolk County (1985), Town of East Hampton (1999), USACE (2012c)</t>
  </si>
  <si>
    <t>dredge spoil from Accabonac Harbor; inlet relocation to north in 1959 filled old inlet and extended Louse Point northward with 205,000 cy of material; other episodes range from 11,000 to 74,000 cy; USACE (2012c) states that the Louse Point beach fill area extends for 1,200 ft</t>
  </si>
  <si>
    <t>dredge spoil from Accabonac Harbor; USACE (2012c) states that 2,000 ft of beach receive beach fill</t>
  </si>
  <si>
    <t>1961, 1965, 1974, 1975, 1996, 1999</t>
  </si>
  <si>
    <t>Suffolk County (1985), Town of East Hampton (1999, 2013)</t>
  </si>
  <si>
    <t>The Town of East Hampton LWRP (1999, p. 168) states that "a few areas" on the Cedar Point spit have received dredge material placement on the beach. Precise project locations, placement dates and fill volumes were not available.</t>
  </si>
  <si>
    <t>1965, 1971, 1995, 1999</t>
  </si>
  <si>
    <t>Town of East Hampton (1999) states that some dredge spoil has been placed west of the inlet and proposes future spoil be placed there rather than to the east to address erosion problems. Precise project locations, placement dates and fill volumes were not available.</t>
  </si>
  <si>
    <t>Wooley Pond, Southampton</t>
  </si>
  <si>
    <t>dredge spoil from Sebonac Creek placed on nearby beaches, with 110,200 cy in 1958, 58,700 cy in 1967, 51,500 cy in 1968, and 8,900 cy in 1981</t>
  </si>
  <si>
    <t>1975, 1979, 1980, 1981, 1983, 1984</t>
  </si>
  <si>
    <t>1964, 1967, 1972, 1983, 1995</t>
  </si>
  <si>
    <t>Suffolk County (1985), Town of Southold (2011)</t>
  </si>
  <si>
    <t>dredge spoil from Cedar Beach Creek is placed on the beach to the west, with 12,400 cy in 1979 then 1,700 to 9,700 cy in subsequent episodes</t>
  </si>
  <si>
    <t>dredge spoil from Goose Creek historically as placed on upland site but then placed on beaches nearby, with 46,700 cy in 1959, 75,200 cy in 1967, 11,100 cy in 1968 and 6,000 cy in 1976</t>
  </si>
  <si>
    <t>dredge spoil from Gull Pond placed on beach between Gull Pond and Sterling Basin, with 177,200 cy in 1959, 28,500 cy in 1960, 29,000 cy in 1970, 23,200 cy in 1979, and 1,000 cy in 1983</t>
  </si>
  <si>
    <t>3/6/12 GE imagery shows piles of sand in front of ranger station like dune construction; also maybe some dune reconstruction work between groins 2 and 3 in park (groins 44 &amp; 45 in Armor Layer for Google Earth) and at SW end of causeway revetment</t>
  </si>
  <si>
    <t>Google Earth 3/6/12 imagery</t>
  </si>
  <si>
    <t>5,000 to 9,000 cy of dredge spoil from Dickerson Creek is periodically placed along 1,700 ft of beach starting 500 ft east of creek mouth; also receives dredge spoil from the South Ferry Terminal; most recent USACE permit renewal NAN-2014-00871-EBO</t>
  </si>
  <si>
    <t>USACE (2012, 2014e)</t>
  </si>
  <si>
    <t>Town of Southold (2011, p. II-J, Reach 8 - 30) states that the Meadow Beach spit "has been enhanced by placement of dredged materials" but does not specify dates or specific locations; the dredge spoil presumably came from past dredging of the small boat channel to the east.</t>
  </si>
  <si>
    <t>Town of Southold (2011)</t>
  </si>
  <si>
    <t>Meadow Beach, Horseshoe Cove, Southold</t>
  </si>
  <si>
    <t>Additional Fill Episodes to October 2012 (not including original)</t>
  </si>
  <si>
    <t>1991, 2000-01</t>
  </si>
  <si>
    <t>16,000 cy federal navigation dredge disposal; precise project location(s) were not available</t>
  </si>
  <si>
    <t>dredge spoil from Wells (Webhannet River) Harbor Navigation Channel; precise project location(s) were not available, including the length of fill in 2000-01 on Drakes Island versus Wells Beach</t>
  </si>
  <si>
    <t xml:space="preserve">NOTES:  </t>
  </si>
  <si>
    <t>Maximum project length is listed in column C out of all known episode project lengths</t>
  </si>
  <si>
    <t>Proposed projects are shaded in gray</t>
  </si>
  <si>
    <t>overlapping project areas are noted in column C, with truncated project lengths listed in column D and used in the total</t>
  </si>
  <si>
    <r>
      <t>References are in the accompanying report, Rice (2015) - "Inventory of Habitat Modifications to Sandy Beaches in the U.S. Atlantic Coast Breeding Range of the Piping Plover (</t>
    </r>
    <r>
      <rPr>
        <b/>
        <i/>
        <sz val="11"/>
        <rFont val="Calibri"/>
        <family val="2"/>
        <scheme val="minor"/>
      </rPr>
      <t>Charadrius melodus</t>
    </r>
    <r>
      <rPr>
        <b/>
        <sz val="11"/>
        <rFont val="Calibri"/>
        <family val="2"/>
        <scheme val="minor"/>
      </rPr>
      <t>) prior to Hurricane Sandy:  Maine to the North Shore and Peconic Estuary of New York"</t>
    </r>
  </si>
  <si>
    <t>References are in the accompanying report, Rice (2015) - "Inventory of Habitat Modifications to Sandy Beaches in the U.S. Atlantic Coast Breeding Range of the Piping Plover (Charadrius melodus) prior to Hurricane Sandy:  Maine to the North Shore and Peconic Estuary of New York"</t>
  </si>
  <si>
    <t>unknown</t>
  </si>
  <si>
    <t>Seabrook has received dredge spoil from Hampton River Inlet / Hampton Harbor dredging, but precise project location(s) and placement dates were not available</t>
  </si>
  <si>
    <t>Fill Placements prior to 1961 as identified in Haddad and Pilkey (1998)</t>
  </si>
  <si>
    <t>precise project location(s) were not available</t>
  </si>
  <si>
    <t>1959 federal project with 245,000 cy along 4,250 ft</t>
  </si>
  <si>
    <t>MA DEP (2008)</t>
  </si>
  <si>
    <t>see http://threeharbors.com/Harwich%20DEP%20Dredging%20Permits.htm</t>
  </si>
  <si>
    <t>in or by 1995</t>
  </si>
  <si>
    <t>in or by 2001</t>
  </si>
  <si>
    <t>The 401 Water Quality Certification Application for BRP WW07, Major Project Dredging at the Channel of Herring River, Allen Harbor, Wychmere Harbor, Saquatucket Harbor in Harwich / Nantucket Sound lists Brooks Road Beach as a site that has received dredge spoil from Allen Harbor; one project permit dates to 1995</t>
  </si>
  <si>
    <t>The 401 Water Quality Certification Application for BRP WW07, Major Project Dredging at the Channel of Herring River, Allen Harbor, Wychmere Harbor, Saquatucket Harbor in Harwich / Nantucket Sound lists Patricia Lane Beach as a site that has received dredge spoil from Allen Harbor; one project permit dates from 2001</t>
  </si>
  <si>
    <t>dredge spoil from Allen Harbor; one project permit dates from 2001</t>
  </si>
  <si>
    <t>in or by 1994</t>
  </si>
  <si>
    <t>The 401 Water Quality Certification Application for BRP WW07, Major Project Dredging at the Channel of Herring River, Allen Harbor, Wychmere Harbor, Saquatucket Harbor in Harwich / Nantucket Sound lists Wyndemere Bluffs Beach as a site that has received dredge spoil from Allen Harbor; one project permit dates to 1994</t>
  </si>
  <si>
    <t>Dowses Beach, Barnstable</t>
  </si>
  <si>
    <t>Long Beach, Barnstable</t>
  </si>
  <si>
    <t>The Narrows, Edgartown, Martha's Vineyard</t>
  </si>
  <si>
    <t>Wyndemere Bluffs Road Beach, Harwich</t>
  </si>
  <si>
    <t>Dead Neck, Barnstable  (EAST END)</t>
  </si>
  <si>
    <t>Dead Neck, Barnstable - Sampsons Island</t>
  </si>
  <si>
    <t>federal project with beach fill along 1,200 ft of beach and construction of a groin at the southern end; overlaps Pay Beach fill area</t>
  </si>
  <si>
    <t>dredge spoil or mined material from Sengekontacket Pond; overlaps 1973 Oak Bluffs Town Beach fill area</t>
  </si>
  <si>
    <t>Pay Beach, Martha's Vineyard</t>
  </si>
  <si>
    <t>Oak Bluffs Town Beach, Martha's Vineyard</t>
  </si>
  <si>
    <t>Length of Sandy Beaches Modified (miles)</t>
  </si>
  <si>
    <t>Proportion of Sandy Beaches</t>
  </si>
  <si>
    <t>federal dredge disposal from Clinton Harbor, with 40,000 cy in FY2011; beach disposal location(s) were not available</t>
  </si>
  <si>
    <t>federal navigation project with unknown volume; dredge spoil from Housatonic River</t>
  </si>
  <si>
    <t>Suffolk County (1985), Morgan et al. (2005), PSDS (2015), USACE New York District website</t>
  </si>
  <si>
    <t>1950, 1955, 1980, 1990, 2004</t>
  </si>
  <si>
    <t>1,596,400 cy were dredged from Matticuck Creek in 1955 but the disposal location is unknown; 1946 fill was 53,893 cy, 1950 fill was 22,913 cy, 1955 fill was 31,552 cy, 1980 fill was 24,137 cy, 1990 fill was 13,241 cy and 2004 fill was 13,785 cy</t>
  </si>
  <si>
    <t>Google Earth 6Mar2012 imagery</t>
  </si>
  <si>
    <t>Google Earth imagery from March 6, 2012, shows fill recently placed or in progress at the Point itself, with a revetment and groins on both shorelines</t>
  </si>
  <si>
    <t>Up to 2.5 miles have been proposed for beach fill from the west jetty at Northport Basin northwest; project was not constructed prior to Hurricane Sandy</t>
  </si>
  <si>
    <t xml:space="preserve">Google Earth imagery from March 6, 2012, shows piles of sand being dumped in front of club house type facilities next to groin, apparently to build a dune </t>
  </si>
  <si>
    <t>dredge spoil from Napeague Harbor; 324,000 cy in 1967; 35,000 cy in 1987; 26,000 cy in 1989</t>
  </si>
  <si>
    <t>dredge spoil from Mill Creek placed on nearby beaches, with 180,700 cy in 1960 and 27,100 cy in 1971; precise project location(s) and lengths were not available</t>
  </si>
  <si>
    <t>1996-97</t>
  </si>
  <si>
    <t>the island receives dredged material from the navigation channel in Little Narragansett Bay, with ~45,000 cy placed in 1996-97</t>
  </si>
  <si>
    <t>Number of Projects</t>
  </si>
  <si>
    <t>Number of Project Areas Missing Lengths</t>
  </si>
  <si>
    <t>proportion of projects missing lengths</t>
  </si>
  <si>
    <t>proportion of projects with lengths</t>
  </si>
  <si>
    <t>beach east of Menemsha Creek inlet, Chilmark, Martha's Vineyard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</si>
</sst>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sz val="11"/>
      <color rgb="FF0070C0"/>
      <name val="Calibri"/>
      <family val="2"/>
      <scheme val="minor"/>
    </font>
    <font>
      <sz val="11"/>
      <color rgb="FF7030A0"/>
      <name val="Calibri"/>
      <family val="2"/>
      <scheme val="minor"/>
    </font>
    <font>
      <i/>
      <sz val="11"/>
      <color theme="1"/>
      <name val="Calibri"/>
      <family val="2"/>
      <scheme val="minor"/>
    </font>
    <font>
      <i/>
      <sz val="11"/>
      <color rgb="FF7030A0"/>
      <name val="Calibri"/>
      <family val="2"/>
      <scheme val="minor"/>
    </font>
    <font>
      <i/>
      <sz val="11"/>
      <name val="Calibri"/>
      <family val="2"/>
      <scheme val="minor"/>
    </font>
    <font>
      <sz val="11"/>
      <color rgb="FF000000"/>
      <name val="Calibri"/>
      <family val="2"/>
      <scheme val="minor"/>
    </font>
    <font>
      <b/>
      <i/>
      <sz val="11"/>
      <name val="Calibri"/>
      <family val="2"/>
      <scheme val="minor"/>
    </font>
    <font>
      <b/>
      <u/>
      <sz val="11"/>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1">
    <border>
      <left/>
      <right/>
      <top/>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145">
    <xf numFmtId="0" fontId="0" fillId="0" borderId="0" xfId="0"/>
    <xf numFmtId="0" fontId="2" fillId="0" borderId="0" xfId="0" applyFont="1" applyAlignment="1">
      <alignment horizontal="center" wrapText="1"/>
    </xf>
    <xf numFmtId="0" fontId="0" fillId="0" borderId="0" xfId="0" applyAlignment="1">
      <alignment horizontal="center"/>
    </xf>
    <xf numFmtId="0" fontId="1" fillId="0" borderId="0" xfId="0" applyFont="1"/>
    <xf numFmtId="164" fontId="0" fillId="0" borderId="0" xfId="0" applyNumberFormat="1" applyAlignment="1">
      <alignment horizontal="center"/>
    </xf>
    <xf numFmtId="0" fontId="2" fillId="0" borderId="0" xfId="0" applyFont="1" applyAlignment="1">
      <alignment horizontal="right"/>
    </xf>
    <xf numFmtId="164" fontId="2" fillId="0" borderId="0" xfId="0" applyNumberFormat="1" applyFont="1" applyAlignment="1">
      <alignment horizontal="center"/>
    </xf>
    <xf numFmtId="0" fontId="2" fillId="0" borderId="0" xfId="0" applyFont="1" applyAlignment="1">
      <alignment horizontal="center"/>
    </xf>
    <xf numFmtId="0" fontId="0" fillId="0" borderId="0" xfId="0" applyAlignment="1">
      <alignment horizontal="left"/>
    </xf>
    <xf numFmtId="0" fontId="0" fillId="0" borderId="0" xfId="0" applyFont="1" applyAlignment="1">
      <alignment horizontal="left" wrapText="1"/>
    </xf>
    <xf numFmtId="0" fontId="0" fillId="0" borderId="0" xfId="0" applyFill="1" applyAlignment="1">
      <alignment horizontal="center"/>
    </xf>
    <xf numFmtId="0" fontId="0" fillId="0" borderId="0" xfId="0" applyFill="1"/>
    <xf numFmtId="0" fontId="3" fillId="0" borderId="0" xfId="0" applyFont="1"/>
    <xf numFmtId="0" fontId="1" fillId="0" borderId="0" xfId="0" applyFont="1" applyAlignment="1">
      <alignment horizontal="center"/>
    </xf>
    <xf numFmtId="0" fontId="2" fillId="0" borderId="0" xfId="0" applyFont="1"/>
    <xf numFmtId="0" fontId="0" fillId="0" borderId="0" xfId="0" applyFont="1" applyAlignment="1">
      <alignment horizontal="center" wrapText="1"/>
    </xf>
    <xf numFmtId="3" fontId="0" fillId="0" borderId="0" xfId="0" applyNumberFormat="1" applyAlignment="1">
      <alignment horizontal="center"/>
    </xf>
    <xf numFmtId="0" fontId="6" fillId="0" borderId="0" xfId="0" applyFont="1"/>
    <xf numFmtId="0" fontId="6" fillId="0" borderId="0" xfId="0" applyFont="1" applyAlignment="1">
      <alignment horizontal="center"/>
    </xf>
    <xf numFmtId="2" fontId="0" fillId="0" borderId="0" xfId="0" applyNumberFormat="1" applyFill="1" applyAlignment="1">
      <alignment horizontal="center"/>
    </xf>
    <xf numFmtId="2" fontId="8" fillId="0" borderId="0" xfId="0" applyNumberFormat="1" applyFont="1" applyFill="1" applyAlignment="1">
      <alignment horizontal="center"/>
    </xf>
    <xf numFmtId="0" fontId="7" fillId="0" borderId="0" xfId="0" applyFont="1" applyFill="1"/>
    <xf numFmtId="0" fontId="7" fillId="0" borderId="0" xfId="0" applyFont="1" applyFill="1" applyAlignment="1">
      <alignment horizontal="left"/>
    </xf>
    <xf numFmtId="0" fontId="7" fillId="0" borderId="0" xfId="0" applyFont="1" applyFill="1" applyAlignment="1">
      <alignment horizontal="center"/>
    </xf>
    <xf numFmtId="2" fontId="0" fillId="0" borderId="0" xfId="0" applyNumberFormat="1" applyFill="1" applyAlignment="1">
      <alignment horizontal="left"/>
    </xf>
    <xf numFmtId="2" fontId="0" fillId="0" borderId="0" xfId="0" applyNumberFormat="1" applyFont="1" applyFill="1" applyAlignment="1">
      <alignment horizontal="center"/>
    </xf>
    <xf numFmtId="0" fontId="4" fillId="0" borderId="0" xfId="0" applyFont="1" applyAlignment="1">
      <alignment horizontal="right"/>
    </xf>
    <xf numFmtId="2" fontId="2" fillId="0" borderId="0" xfId="0" applyNumberFormat="1" applyFont="1" applyFill="1" applyAlignment="1">
      <alignment horizontal="center"/>
    </xf>
    <xf numFmtId="2" fontId="3" fillId="0" borderId="0" xfId="0" applyNumberFormat="1" applyFont="1" applyFill="1" applyAlignment="1">
      <alignment horizontal="center"/>
    </xf>
    <xf numFmtId="2" fontId="10" fillId="0" borderId="0" xfId="0" applyNumberFormat="1" applyFont="1" applyFill="1" applyAlignment="1">
      <alignment horizontal="center"/>
    </xf>
    <xf numFmtId="1" fontId="0" fillId="0" borderId="0" xfId="0" applyNumberFormat="1" applyFill="1"/>
    <xf numFmtId="1" fontId="7" fillId="0" borderId="0" xfId="0" applyNumberFormat="1" applyFont="1" applyFill="1"/>
    <xf numFmtId="1" fontId="0" fillId="0" borderId="0" xfId="0" applyNumberFormat="1" applyFill="1" applyAlignment="1">
      <alignment horizontal="center"/>
    </xf>
    <xf numFmtId="0" fontId="0" fillId="0" borderId="0" xfId="0" applyFont="1" applyFill="1"/>
    <xf numFmtId="0" fontId="0" fillId="0" borderId="0" xfId="0" applyAlignment="1">
      <alignment horizontal="left" wrapText="1"/>
    </xf>
    <xf numFmtId="0" fontId="0" fillId="0" borderId="0" xfId="0" applyAlignment="1">
      <alignment wrapText="1"/>
    </xf>
    <xf numFmtId="0" fontId="1" fillId="0" borderId="0" xfId="0" applyFont="1" applyAlignment="1">
      <alignment wrapText="1"/>
    </xf>
    <xf numFmtId="0" fontId="3" fillId="0" borderId="0" xfId="0" applyFont="1" applyAlignment="1">
      <alignment wrapText="1"/>
    </xf>
    <xf numFmtId="0" fontId="1" fillId="0" borderId="0" xfId="0" applyFont="1" applyAlignment="1">
      <alignment horizontal="left" wrapText="1"/>
    </xf>
    <xf numFmtId="0" fontId="0" fillId="0" borderId="0" xfId="0" applyAlignment="1">
      <alignment horizontal="center" wrapText="1"/>
    </xf>
    <xf numFmtId="0" fontId="1" fillId="0" borderId="0" xfId="0" applyFont="1" applyAlignment="1">
      <alignment horizontal="center" wrapText="1"/>
    </xf>
    <xf numFmtId="1" fontId="2" fillId="0" borderId="0" xfId="0" applyNumberFormat="1" applyFont="1" applyFill="1"/>
    <xf numFmtId="1" fontId="8" fillId="0" borderId="0" xfId="0" applyNumberFormat="1" applyFont="1" applyFill="1"/>
    <xf numFmtId="1" fontId="0" fillId="0" borderId="0" xfId="0" applyNumberFormat="1" applyFont="1" applyFill="1"/>
    <xf numFmtId="1" fontId="3" fillId="0" borderId="0" xfId="0" applyNumberFormat="1" applyFont="1" applyFill="1"/>
    <xf numFmtId="1" fontId="10" fillId="0" borderId="0" xfId="0" applyNumberFormat="1" applyFont="1" applyFill="1"/>
    <xf numFmtId="1" fontId="9" fillId="0" borderId="0" xfId="0" applyNumberFormat="1" applyFont="1" applyFill="1"/>
    <xf numFmtId="1" fontId="3" fillId="0" borderId="0" xfId="0" applyNumberFormat="1" applyFont="1" applyFill="1" applyAlignment="1">
      <alignment horizontal="center"/>
    </xf>
    <xf numFmtId="9" fontId="0" fillId="0" borderId="0" xfId="1" applyFont="1" applyFill="1"/>
    <xf numFmtId="0" fontId="2" fillId="0" borderId="0" xfId="0" applyFont="1" applyFill="1" applyAlignment="1">
      <alignment horizontal="center" wrapText="1"/>
    </xf>
    <xf numFmtId="1" fontId="0" fillId="0" borderId="0" xfId="0" applyNumberFormat="1" applyFont="1" applyFill="1" applyAlignment="1">
      <alignment horizontal="center" wrapText="1"/>
    </xf>
    <xf numFmtId="1" fontId="0" fillId="0" borderId="0" xfId="0" applyNumberFormat="1" applyFont="1" applyFill="1" applyAlignment="1">
      <alignment horizontal="center"/>
    </xf>
    <xf numFmtId="1" fontId="0" fillId="0" borderId="0" xfId="0" applyNumberFormat="1" applyFont="1" applyFill="1" applyAlignment="1">
      <alignment wrapText="1"/>
    </xf>
    <xf numFmtId="1" fontId="0" fillId="0" borderId="0" xfId="0" applyNumberFormat="1" applyFill="1" applyAlignment="1">
      <alignment wrapText="1"/>
    </xf>
    <xf numFmtId="1" fontId="8" fillId="0" borderId="0" xfId="0" applyNumberFormat="1" applyFont="1" applyFill="1" applyAlignment="1">
      <alignment wrapText="1"/>
    </xf>
    <xf numFmtId="1" fontId="3" fillId="0" borderId="0" xfId="0" applyNumberFormat="1" applyFont="1" applyFill="1" applyAlignment="1">
      <alignment wrapText="1"/>
    </xf>
    <xf numFmtId="1" fontId="7" fillId="0" borderId="0" xfId="0" applyNumberFormat="1" applyFont="1" applyFill="1" applyAlignment="1">
      <alignment wrapText="1"/>
    </xf>
    <xf numFmtId="0" fontId="7" fillId="0" borderId="0" xfId="0" applyFont="1" applyFill="1" applyAlignment="1">
      <alignment horizontal="left" wrapText="1"/>
    </xf>
    <xf numFmtId="0" fontId="0" fillId="0" borderId="0" xfId="0" applyFill="1" applyAlignment="1">
      <alignment wrapText="1"/>
    </xf>
    <xf numFmtId="0" fontId="7" fillId="0" borderId="0" xfId="0" applyFont="1" applyFill="1" applyAlignment="1">
      <alignment horizontal="center" wrapText="1"/>
    </xf>
    <xf numFmtId="0" fontId="4" fillId="0" borderId="0" xfId="0" applyFont="1" applyFill="1" applyAlignment="1">
      <alignment horizontal="right" wrapText="1"/>
    </xf>
    <xf numFmtId="0" fontId="3" fillId="0" borderId="0" xfId="0" applyFont="1" applyFill="1"/>
    <xf numFmtId="0" fontId="4" fillId="0" borderId="0" xfId="0" applyFont="1" applyAlignment="1">
      <alignment horizontal="center" wrapText="1"/>
    </xf>
    <xf numFmtId="0" fontId="3" fillId="0" borderId="0" xfId="0" applyFont="1" applyFill="1" applyAlignment="1">
      <alignment horizontal="center"/>
    </xf>
    <xf numFmtId="1" fontId="3" fillId="0" borderId="0" xfId="0" applyNumberFormat="1" applyFont="1" applyFill="1" applyAlignment="1">
      <alignment horizontal="center" wrapText="1"/>
    </xf>
    <xf numFmtId="1" fontId="4" fillId="0" borderId="0" xfId="0" applyNumberFormat="1" applyFont="1" applyFill="1"/>
    <xf numFmtId="2" fontId="4" fillId="0" borderId="0" xfId="0" applyNumberFormat="1" applyFont="1" applyFill="1" applyAlignment="1">
      <alignment horizontal="center"/>
    </xf>
    <xf numFmtId="9" fontId="3" fillId="0" borderId="0" xfId="1" applyFont="1" applyFill="1"/>
    <xf numFmtId="0" fontId="3" fillId="0" borderId="0" xfId="0" applyFont="1" applyAlignment="1">
      <alignment horizontal="center"/>
    </xf>
    <xf numFmtId="164" fontId="3" fillId="0" borderId="0" xfId="0" applyNumberFormat="1" applyFont="1" applyAlignment="1">
      <alignment horizontal="center"/>
    </xf>
    <xf numFmtId="164" fontId="3" fillId="0" borderId="0" xfId="0" applyNumberFormat="1" applyFont="1" applyFill="1" applyAlignment="1">
      <alignment horizontal="center"/>
    </xf>
    <xf numFmtId="164" fontId="4" fillId="0" borderId="0" xfId="0" applyNumberFormat="1" applyFont="1" applyAlignment="1">
      <alignment horizontal="center"/>
    </xf>
    <xf numFmtId="0" fontId="2" fillId="0" borderId="0" xfId="0" applyFont="1" applyAlignment="1">
      <alignment wrapText="1"/>
    </xf>
    <xf numFmtId="0" fontId="0" fillId="0" borderId="0" xfId="0" applyFont="1" applyAlignment="1">
      <alignment horizontal="center"/>
    </xf>
    <xf numFmtId="2" fontId="0" fillId="0" borderId="0" xfId="0" applyNumberFormat="1" applyAlignment="1">
      <alignment horizontal="center"/>
    </xf>
    <xf numFmtId="2" fontId="2" fillId="0" borderId="0" xfId="0" applyNumberFormat="1" applyFont="1" applyAlignment="1">
      <alignment horizontal="center"/>
    </xf>
    <xf numFmtId="0" fontId="3" fillId="0" borderId="0" xfId="0" applyFont="1" applyAlignment="1">
      <alignment horizontal="center" wrapText="1"/>
    </xf>
    <xf numFmtId="0" fontId="3" fillId="0" borderId="0" xfId="0" applyFont="1" applyAlignment="1">
      <alignment horizontal="left" wrapText="1"/>
    </xf>
    <xf numFmtId="9" fontId="0" fillId="0" borderId="0" xfId="1" applyFont="1" applyAlignment="1">
      <alignment horizontal="center"/>
    </xf>
    <xf numFmtId="0" fontId="0" fillId="0" borderId="0" xfId="0" applyFont="1" applyFill="1" applyAlignment="1">
      <alignment horizontal="left" wrapText="1"/>
    </xf>
    <xf numFmtId="0" fontId="0" fillId="0" borderId="0" xfId="0" applyFont="1" applyFill="1" applyAlignment="1">
      <alignment horizontal="left"/>
    </xf>
    <xf numFmtId="0" fontId="1" fillId="0" borderId="0" xfId="0" applyFont="1" applyFill="1" applyAlignment="1">
      <alignment horizontal="left" wrapText="1"/>
    </xf>
    <xf numFmtId="2" fontId="1" fillId="0" borderId="0" xfId="0" applyNumberFormat="1" applyFont="1" applyFill="1" applyAlignment="1">
      <alignment horizontal="left"/>
    </xf>
    <xf numFmtId="1" fontId="1" fillId="0" borderId="0" xfId="0" applyNumberFormat="1" applyFont="1" applyFill="1" applyAlignment="1">
      <alignment wrapText="1"/>
    </xf>
    <xf numFmtId="0" fontId="3" fillId="0" borderId="0" xfId="0" applyFont="1" applyFill="1" applyAlignment="1">
      <alignment horizontal="left" wrapText="1"/>
    </xf>
    <xf numFmtId="0" fontId="3" fillId="0" borderId="0" xfId="0" applyFont="1" applyFill="1" applyAlignment="1">
      <alignment wrapText="1"/>
    </xf>
    <xf numFmtId="1" fontId="10" fillId="0" borderId="0" xfId="0" applyNumberFormat="1" applyFont="1" applyFill="1" applyAlignment="1">
      <alignment wrapText="1"/>
    </xf>
    <xf numFmtId="0" fontId="10" fillId="0" borderId="0" xfId="0" applyFont="1" applyFill="1" applyAlignment="1">
      <alignment wrapText="1"/>
    </xf>
    <xf numFmtId="0" fontId="3" fillId="0" borderId="0" xfId="0" applyFont="1" applyFill="1" applyAlignment="1">
      <alignment horizontal="center" wrapText="1"/>
    </xf>
    <xf numFmtId="1" fontId="4" fillId="0" borderId="0" xfId="0" applyNumberFormat="1" applyFont="1" applyFill="1" applyAlignment="1">
      <alignment wrapText="1"/>
    </xf>
    <xf numFmtId="1" fontId="4" fillId="0" borderId="0" xfId="0" applyNumberFormat="1" applyFont="1" applyFill="1" applyAlignment="1">
      <alignment horizontal="right"/>
    </xf>
    <xf numFmtId="1" fontId="4" fillId="0" borderId="0" xfId="0" applyNumberFormat="1" applyFont="1" applyFill="1" applyAlignment="1">
      <alignment horizontal="center"/>
    </xf>
    <xf numFmtId="0" fontId="4" fillId="0" borderId="0" xfId="0" applyFont="1" applyFill="1"/>
    <xf numFmtId="0" fontId="4" fillId="0" borderId="0" xfId="0" applyFont="1" applyAlignment="1">
      <alignment horizontal="center"/>
    </xf>
    <xf numFmtId="0" fontId="2" fillId="0" borderId="0" xfId="0" applyFont="1" applyAlignment="1">
      <alignment horizontal="right" wrapText="1"/>
    </xf>
    <xf numFmtId="1" fontId="3" fillId="0" borderId="0" xfId="0" applyNumberFormat="1" applyFont="1" applyAlignment="1">
      <alignment horizontal="center"/>
    </xf>
    <xf numFmtId="1" fontId="2" fillId="0" borderId="0" xfId="0" applyNumberFormat="1" applyFont="1" applyAlignment="1">
      <alignment horizontal="center"/>
    </xf>
    <xf numFmtId="1" fontId="2" fillId="0" borderId="0" xfId="0" applyNumberFormat="1" applyFont="1" applyFill="1" applyAlignment="1">
      <alignment horizontal="right"/>
    </xf>
    <xf numFmtId="3" fontId="2" fillId="0" borderId="0" xfId="0" applyNumberFormat="1" applyFont="1" applyAlignment="1">
      <alignment horizontal="center"/>
    </xf>
    <xf numFmtId="0" fontId="2" fillId="0" borderId="0" xfId="0" applyFont="1" applyAlignment="1">
      <alignment horizontal="left"/>
    </xf>
    <xf numFmtId="0" fontId="4" fillId="0" borderId="0" xfId="0" applyFont="1"/>
    <xf numFmtId="0" fontId="4" fillId="0" borderId="0" xfId="0" applyFont="1" applyAlignment="1">
      <alignment wrapText="1"/>
    </xf>
    <xf numFmtId="2" fontId="4" fillId="0" borderId="0" xfId="0" applyNumberFormat="1" applyFont="1" applyAlignment="1">
      <alignment horizontal="center"/>
    </xf>
    <xf numFmtId="0" fontId="3" fillId="2" borderId="0" xfId="0" applyFont="1" applyFill="1"/>
    <xf numFmtId="0" fontId="3" fillId="2" borderId="0" xfId="0" applyFont="1" applyFill="1" applyAlignment="1">
      <alignment wrapText="1"/>
    </xf>
    <xf numFmtId="165" fontId="0" fillId="0" borderId="0" xfId="2" applyNumberFormat="1" applyFont="1" applyFill="1" applyAlignment="1">
      <alignment horizontal="center"/>
    </xf>
    <xf numFmtId="2" fontId="0" fillId="0" borderId="0" xfId="0" applyNumberFormat="1"/>
    <xf numFmtId="9" fontId="2" fillId="0" borderId="0" xfId="1" applyFont="1" applyAlignment="1">
      <alignment horizontal="center"/>
    </xf>
    <xf numFmtId="9" fontId="2" fillId="0" borderId="0" xfId="1" applyFont="1"/>
    <xf numFmtId="2" fontId="3" fillId="0" borderId="0" xfId="0" applyNumberFormat="1" applyFont="1" applyFill="1"/>
    <xf numFmtId="10" fontId="3" fillId="0" borderId="0" xfId="1" applyNumberFormat="1" applyFont="1" applyAlignment="1">
      <alignment horizontal="center"/>
    </xf>
    <xf numFmtId="0" fontId="0" fillId="0" borderId="0" xfId="0"/>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horizontal="left" wrapText="1"/>
    </xf>
    <xf numFmtId="0" fontId="1" fillId="0" borderId="0" xfId="0" applyFont="1" applyAlignment="1">
      <alignment wrapText="1"/>
    </xf>
    <xf numFmtId="0" fontId="3" fillId="0" borderId="0" xfId="0" applyFont="1" applyAlignment="1">
      <alignment wrapText="1"/>
    </xf>
    <xf numFmtId="0" fontId="0" fillId="0" borderId="0" xfId="0" applyAlignment="1">
      <alignment horizontal="left"/>
    </xf>
    <xf numFmtId="0" fontId="0" fillId="0" borderId="0" xfId="0" applyFill="1" applyAlignment="1">
      <alignment horizontal="left" wrapText="1"/>
    </xf>
    <xf numFmtId="2" fontId="3" fillId="0" borderId="0" xfId="0" applyNumberFormat="1" applyFont="1" applyAlignment="1">
      <alignment horizontal="center" wrapText="1"/>
    </xf>
    <xf numFmtId="9" fontId="0" fillId="0" borderId="0" xfId="1" applyFont="1"/>
    <xf numFmtId="0" fontId="0" fillId="0" borderId="0" xfId="0" applyFont="1" applyFill="1" applyAlignment="1">
      <alignment horizontal="center" wrapText="1"/>
    </xf>
    <xf numFmtId="3" fontId="0" fillId="0" borderId="0" xfId="0" applyNumberFormat="1"/>
    <xf numFmtId="3" fontId="2" fillId="0" borderId="0" xfId="0" applyNumberFormat="1" applyFont="1"/>
    <xf numFmtId="0" fontId="3" fillId="0" borderId="0" xfId="0" applyFont="1" applyFill="1" applyAlignment="1">
      <alignment horizontal="left"/>
    </xf>
    <xf numFmtId="164" fontId="0" fillId="0" borderId="0" xfId="0" applyNumberFormat="1" applyFont="1" applyFill="1" applyAlignment="1">
      <alignment horizontal="center"/>
    </xf>
    <xf numFmtId="164" fontId="0" fillId="0" borderId="0" xfId="0" applyNumberFormat="1" applyFill="1" applyAlignment="1">
      <alignment horizontal="center"/>
    </xf>
    <xf numFmtId="164" fontId="0" fillId="0" borderId="0" xfId="0" applyNumberFormat="1" applyFill="1" applyAlignment="1">
      <alignment horizontal="center" wrapText="1"/>
    </xf>
    <xf numFmtId="164" fontId="2" fillId="0" borderId="0" xfId="0" applyNumberFormat="1" applyFont="1" applyFill="1" applyAlignment="1">
      <alignment horizontal="center"/>
    </xf>
    <xf numFmtId="9" fontId="5" fillId="0" borderId="0" xfId="1" applyFont="1" applyFill="1"/>
    <xf numFmtId="2" fontId="3" fillId="0" borderId="0" xfId="0" applyNumberFormat="1" applyFont="1" applyAlignment="1">
      <alignment horizontal="center"/>
    </xf>
    <xf numFmtId="0" fontId="11" fillId="0" borderId="0" xfId="0" applyFont="1" applyAlignment="1">
      <alignment wrapText="1"/>
    </xf>
    <xf numFmtId="0" fontId="2" fillId="0" borderId="0" xfId="0" applyFont="1" applyAlignment="1"/>
    <xf numFmtId="0" fontId="4" fillId="0" borderId="0" xfId="0" applyFont="1" applyAlignment="1"/>
    <xf numFmtId="0" fontId="4" fillId="0" borderId="0" xfId="0" applyFont="1" applyFill="1" applyAlignment="1"/>
    <xf numFmtId="0" fontId="13" fillId="0" borderId="0" xfId="0" applyFont="1" applyAlignment="1"/>
    <xf numFmtId="0" fontId="0" fillId="0" borderId="0" xfId="0" applyFont="1" applyAlignment="1">
      <alignment wrapText="1"/>
    </xf>
    <xf numFmtId="9" fontId="0" fillId="0" borderId="0" xfId="0" applyNumberFormat="1" applyAlignment="1">
      <alignment horizontal="center"/>
    </xf>
    <xf numFmtId="9" fontId="2" fillId="0" borderId="0" xfId="0" applyNumberFormat="1" applyFont="1" applyAlignment="1">
      <alignment horizontal="center"/>
    </xf>
    <xf numFmtId="166" fontId="0" fillId="0" borderId="0" xfId="0" applyNumberFormat="1" applyAlignment="1">
      <alignment horizontal="center"/>
    </xf>
    <xf numFmtId="2" fontId="0" fillId="0" borderId="0" xfId="0" applyNumberFormat="1" applyFont="1" applyAlignment="1">
      <alignment horizontal="center"/>
    </xf>
    <xf numFmtId="0" fontId="3" fillId="0" borderId="0" xfId="0" applyFont="1" applyAlignment="1">
      <alignment horizontal="left"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workbookViewId="0"/>
  </sheetViews>
  <sheetFormatPr defaultRowHeight="15" x14ac:dyDescent="0.25"/>
  <cols>
    <col min="1" max="1" width="9.140625" style="11"/>
    <col min="2" max="2" width="38.5703125" style="11" customWidth="1"/>
    <col min="3" max="3" width="14.28515625" style="11" customWidth="1"/>
    <col min="4" max="4" width="14.85546875" style="11" customWidth="1"/>
    <col min="5" max="5" width="11.42578125" style="11" customWidth="1"/>
    <col min="6" max="6" width="14.42578125" style="58" customWidth="1"/>
    <col min="7" max="7" width="18.7109375" style="11" customWidth="1"/>
    <col min="8" max="8" width="37.28515625" style="58" customWidth="1"/>
    <col min="9" max="9" width="18.28515625" style="11" customWidth="1"/>
    <col min="10" max="10" width="28.85546875" style="11" customWidth="1"/>
    <col min="11" max="12" width="9.140625" style="11"/>
    <col min="13" max="13" width="12.42578125" style="11" customWidth="1"/>
    <col min="14" max="14" width="28.7109375" style="11" customWidth="1"/>
    <col min="15" max="15" width="10.42578125" style="11" customWidth="1"/>
    <col min="16" max="16" width="18.28515625" style="11" customWidth="1"/>
    <col min="17" max="18" width="13.42578125" style="11" customWidth="1"/>
    <col min="19" max="19" width="5.7109375" style="11" customWidth="1"/>
    <col min="20" max="20" width="46.85546875" style="11" customWidth="1"/>
    <col min="21" max="16384" width="9.140625" style="11"/>
  </cols>
  <sheetData>
    <row r="1" spans="1:20" ht="105" x14ac:dyDescent="0.25">
      <c r="A1" s="49" t="s">
        <v>0</v>
      </c>
      <c r="B1" s="49" t="s">
        <v>1</v>
      </c>
      <c r="C1" s="49" t="s">
        <v>5</v>
      </c>
      <c r="D1" s="49" t="s">
        <v>3</v>
      </c>
      <c r="E1" s="49" t="s">
        <v>2</v>
      </c>
      <c r="F1" s="49" t="s">
        <v>560</v>
      </c>
      <c r="G1" s="49" t="s">
        <v>4</v>
      </c>
      <c r="H1" s="49" t="s">
        <v>11</v>
      </c>
      <c r="I1" s="10"/>
      <c r="K1" s="10"/>
    </row>
    <row r="2" spans="1:20" s="80" customFormat="1" ht="60" x14ac:dyDescent="0.25">
      <c r="A2" s="79" t="s">
        <v>46</v>
      </c>
      <c r="B2" s="79" t="s">
        <v>436</v>
      </c>
      <c r="C2" s="79"/>
      <c r="D2" s="124">
        <v>0.2</v>
      </c>
      <c r="E2" s="124">
        <v>2011</v>
      </c>
      <c r="F2" s="79"/>
      <c r="G2" s="52" t="s">
        <v>424</v>
      </c>
      <c r="H2" s="79" t="s">
        <v>437</v>
      </c>
    </row>
    <row r="3" spans="1:20" s="80" customFormat="1" ht="120" x14ac:dyDescent="0.25">
      <c r="A3" s="79" t="s">
        <v>46</v>
      </c>
      <c r="B3" s="79" t="s">
        <v>353</v>
      </c>
      <c r="C3" s="79"/>
      <c r="D3" s="124">
        <v>0.4</v>
      </c>
      <c r="E3" s="124" t="s">
        <v>399</v>
      </c>
      <c r="F3" s="79" t="s">
        <v>504</v>
      </c>
      <c r="G3" s="84" t="s">
        <v>422</v>
      </c>
      <c r="H3" s="84" t="s">
        <v>421</v>
      </c>
      <c r="I3" s="81"/>
    </row>
    <row r="4" spans="1:20" s="33" customFormat="1" ht="90" x14ac:dyDescent="0.25">
      <c r="A4" s="43" t="s">
        <v>46</v>
      </c>
      <c r="B4" s="43" t="s">
        <v>354</v>
      </c>
      <c r="C4" s="43"/>
      <c r="D4" s="128">
        <v>0.4</v>
      </c>
      <c r="E4" s="43">
        <v>1955</v>
      </c>
      <c r="F4" s="52">
        <v>1956</v>
      </c>
      <c r="G4" s="52" t="s">
        <v>423</v>
      </c>
      <c r="H4" s="52" t="s">
        <v>434</v>
      </c>
      <c r="I4" s="81"/>
      <c r="J4" s="50"/>
      <c r="K4" s="51"/>
      <c r="L4" s="43"/>
      <c r="M4" s="43"/>
      <c r="N4" s="43"/>
      <c r="O4" s="43"/>
      <c r="P4" s="43"/>
      <c r="Q4" s="43"/>
      <c r="R4" s="43"/>
      <c r="T4" s="43"/>
    </row>
    <row r="5" spans="1:20" s="33" customFormat="1" ht="60" x14ac:dyDescent="0.25">
      <c r="A5" s="43" t="s">
        <v>46</v>
      </c>
      <c r="B5" s="43" t="s">
        <v>431</v>
      </c>
      <c r="C5" s="43"/>
      <c r="D5" s="128">
        <v>1.1000000000000001</v>
      </c>
      <c r="E5" s="43">
        <v>1986</v>
      </c>
      <c r="F5" s="52"/>
      <c r="G5" s="52" t="s">
        <v>424</v>
      </c>
      <c r="H5" s="52" t="s">
        <v>432</v>
      </c>
      <c r="I5" s="81"/>
      <c r="J5" s="50"/>
      <c r="K5" s="51"/>
      <c r="L5" s="43"/>
      <c r="M5" s="43"/>
      <c r="N5" s="43"/>
      <c r="O5" s="43"/>
      <c r="P5" s="43"/>
      <c r="Q5" s="43"/>
      <c r="R5" s="43"/>
      <c r="T5" s="43"/>
    </row>
    <row r="6" spans="1:20" s="33" customFormat="1" ht="60" x14ac:dyDescent="0.25">
      <c r="A6" s="43" t="s">
        <v>46</v>
      </c>
      <c r="B6" s="43" t="s">
        <v>386</v>
      </c>
      <c r="C6" s="43"/>
      <c r="D6" s="128">
        <v>0.2</v>
      </c>
      <c r="E6" s="43"/>
      <c r="F6" s="52">
        <v>2009</v>
      </c>
      <c r="G6" s="52" t="s">
        <v>424</v>
      </c>
      <c r="H6" s="52" t="s">
        <v>433</v>
      </c>
      <c r="I6" s="50"/>
      <c r="J6" s="50"/>
      <c r="K6" s="51"/>
      <c r="L6" s="43"/>
      <c r="M6" s="43"/>
      <c r="N6" s="43"/>
      <c r="O6" s="43"/>
      <c r="P6" s="43"/>
      <c r="Q6" s="43"/>
      <c r="R6" s="43"/>
      <c r="T6" s="43"/>
    </row>
    <row r="7" spans="1:20" ht="165" x14ac:dyDescent="0.25">
      <c r="A7" s="30" t="s">
        <v>46</v>
      </c>
      <c r="B7" s="30" t="s">
        <v>352</v>
      </c>
      <c r="C7" s="30"/>
      <c r="D7" s="129">
        <v>0.2</v>
      </c>
      <c r="E7" s="30">
        <v>1919</v>
      </c>
      <c r="F7" s="53" t="s">
        <v>390</v>
      </c>
      <c r="G7" s="53" t="s">
        <v>425</v>
      </c>
      <c r="H7" s="53" t="s">
        <v>429</v>
      </c>
      <c r="I7" s="105"/>
      <c r="K7" s="32"/>
      <c r="L7" s="30"/>
      <c r="M7" s="30"/>
      <c r="N7" s="30"/>
      <c r="O7" s="30"/>
      <c r="Q7" s="30"/>
      <c r="R7" s="30"/>
      <c r="T7" s="30"/>
    </row>
    <row r="8" spans="1:20" ht="60" x14ac:dyDescent="0.25">
      <c r="A8" s="30" t="s">
        <v>46</v>
      </c>
      <c r="B8" s="30" t="s">
        <v>418</v>
      </c>
      <c r="C8" s="30" t="s">
        <v>570</v>
      </c>
      <c r="D8" s="32"/>
      <c r="E8" s="30">
        <v>1989</v>
      </c>
      <c r="F8" s="53"/>
      <c r="G8" s="53" t="s">
        <v>420</v>
      </c>
      <c r="H8" s="53" t="s">
        <v>562</v>
      </c>
      <c r="I8" s="19"/>
      <c r="K8" s="32"/>
      <c r="L8" s="30"/>
      <c r="M8" s="30"/>
      <c r="N8" s="30"/>
      <c r="O8" s="30"/>
      <c r="Q8" s="30"/>
      <c r="R8" s="30"/>
      <c r="T8" s="30"/>
    </row>
    <row r="9" spans="1:20" ht="120" x14ac:dyDescent="0.25">
      <c r="A9" s="30" t="s">
        <v>46</v>
      </c>
      <c r="B9" s="30" t="s">
        <v>388</v>
      </c>
      <c r="C9" s="30"/>
      <c r="D9" s="129">
        <v>0.6</v>
      </c>
      <c r="E9" s="30">
        <v>1985</v>
      </c>
      <c r="F9" s="53">
        <v>2004</v>
      </c>
      <c r="G9" s="53" t="s">
        <v>426</v>
      </c>
      <c r="H9" s="53" t="s">
        <v>48</v>
      </c>
      <c r="I9" s="19"/>
      <c r="K9" s="32"/>
      <c r="L9" s="30"/>
      <c r="M9" s="30"/>
      <c r="N9" s="30"/>
      <c r="O9" s="30"/>
      <c r="Q9" s="30"/>
    </row>
    <row r="10" spans="1:20" ht="135" x14ac:dyDescent="0.25">
      <c r="A10" s="30" t="s">
        <v>46</v>
      </c>
      <c r="B10" s="30" t="s">
        <v>144</v>
      </c>
      <c r="C10" s="30"/>
      <c r="D10" s="129">
        <v>1.2</v>
      </c>
      <c r="E10" s="30" t="s">
        <v>419</v>
      </c>
      <c r="F10" s="83"/>
      <c r="G10" s="53" t="s">
        <v>427</v>
      </c>
      <c r="H10" s="53" t="s">
        <v>348</v>
      </c>
      <c r="I10" s="82"/>
      <c r="K10" s="32"/>
      <c r="L10" s="30"/>
      <c r="M10" s="30"/>
      <c r="O10" s="30"/>
      <c r="Q10" s="30"/>
    </row>
    <row r="11" spans="1:20" ht="135" x14ac:dyDescent="0.25">
      <c r="A11" s="30" t="s">
        <v>46</v>
      </c>
      <c r="B11" s="30" t="s">
        <v>387</v>
      </c>
      <c r="C11" s="30"/>
      <c r="D11" s="130" t="s">
        <v>430</v>
      </c>
      <c r="E11" s="30">
        <v>1990</v>
      </c>
      <c r="F11" s="64" t="s">
        <v>561</v>
      </c>
      <c r="G11" s="53" t="s">
        <v>428</v>
      </c>
      <c r="H11" s="53" t="s">
        <v>563</v>
      </c>
      <c r="I11" s="82"/>
      <c r="K11" s="32"/>
      <c r="L11" s="30"/>
      <c r="M11" s="30"/>
      <c r="O11" s="30"/>
      <c r="Q11" s="30"/>
    </row>
    <row r="12" spans="1:20" ht="120" x14ac:dyDescent="0.25">
      <c r="A12" s="30" t="s">
        <v>46</v>
      </c>
      <c r="B12" s="30" t="s">
        <v>389</v>
      </c>
      <c r="C12" s="30"/>
      <c r="D12" s="128">
        <v>2</v>
      </c>
      <c r="E12" s="43">
        <v>1974</v>
      </c>
      <c r="F12" s="52"/>
      <c r="G12" s="52" t="s">
        <v>426</v>
      </c>
      <c r="H12" s="52" t="s">
        <v>435</v>
      </c>
      <c r="I12" s="82"/>
      <c r="K12" s="32"/>
      <c r="L12" s="30"/>
      <c r="M12" s="30"/>
      <c r="O12" s="30"/>
      <c r="Q12" s="30"/>
    </row>
    <row r="13" spans="1:20" x14ac:dyDescent="0.25">
      <c r="A13" s="30"/>
      <c r="B13" s="30"/>
      <c r="C13" s="30"/>
      <c r="D13" s="30"/>
      <c r="E13" s="30"/>
      <c r="F13" s="53"/>
      <c r="G13" s="30"/>
      <c r="H13" s="53"/>
      <c r="I13" s="19"/>
      <c r="J13" s="30"/>
      <c r="K13" s="32"/>
      <c r="L13" s="30"/>
      <c r="M13" s="30"/>
      <c r="N13" s="30"/>
      <c r="O13" s="30"/>
      <c r="Q13" s="30"/>
      <c r="R13" s="30"/>
    </row>
    <row r="14" spans="1:20" x14ac:dyDescent="0.25">
      <c r="A14" s="30"/>
      <c r="B14" s="97" t="s">
        <v>9</v>
      </c>
      <c r="C14" s="30"/>
      <c r="D14" s="131">
        <f>SUM(D2:D12)</f>
        <v>6.3000000000000007</v>
      </c>
      <c r="E14" s="132">
        <f>D14/48.88</f>
        <v>0.1288870703764321</v>
      </c>
      <c r="F14" s="55"/>
      <c r="G14" s="42"/>
      <c r="H14" s="54"/>
      <c r="I14" s="20"/>
      <c r="J14" s="30"/>
      <c r="K14" s="32"/>
      <c r="L14" s="30"/>
      <c r="M14" s="30"/>
      <c r="Q14" s="30"/>
    </row>
    <row r="15" spans="1:20" x14ac:dyDescent="0.25">
      <c r="A15" s="30"/>
      <c r="B15" s="30"/>
      <c r="C15" s="30"/>
      <c r="D15" s="30"/>
      <c r="E15" s="30"/>
      <c r="F15" s="53"/>
      <c r="G15" s="30"/>
      <c r="H15" s="53"/>
      <c r="I15" s="19"/>
      <c r="K15" s="32"/>
      <c r="L15" s="30"/>
      <c r="M15" s="30"/>
      <c r="O15" s="30"/>
      <c r="Q15" s="30"/>
      <c r="R15" s="30"/>
    </row>
    <row r="16" spans="1:20" x14ac:dyDescent="0.25">
      <c r="A16" s="30"/>
      <c r="B16" s="83"/>
      <c r="C16" s="30"/>
      <c r="D16" s="30"/>
      <c r="E16" s="30"/>
      <c r="F16" s="83"/>
      <c r="G16" s="53"/>
      <c r="H16" s="53"/>
      <c r="I16" s="19"/>
      <c r="J16" s="30"/>
      <c r="K16" s="32"/>
      <c r="L16" s="30"/>
      <c r="M16" s="30"/>
      <c r="O16" s="30"/>
      <c r="Q16" s="30"/>
    </row>
    <row r="17" spans="1:20" x14ac:dyDescent="0.25">
      <c r="A17" s="135" t="s">
        <v>564</v>
      </c>
      <c r="B17" s="136" t="s">
        <v>565</v>
      </c>
      <c r="C17" s="31"/>
      <c r="D17" s="21"/>
      <c r="E17" s="21"/>
      <c r="F17" s="56"/>
      <c r="G17" s="23"/>
      <c r="H17" s="53"/>
      <c r="I17" s="19"/>
      <c r="K17" s="32"/>
      <c r="L17" s="30"/>
      <c r="M17" s="30"/>
      <c r="O17" s="30"/>
      <c r="Q17" s="30"/>
    </row>
    <row r="18" spans="1:20" x14ac:dyDescent="0.25">
      <c r="A18" s="72"/>
      <c r="B18" s="101" t="s">
        <v>566</v>
      </c>
      <c r="C18" s="31"/>
      <c r="D18" s="21"/>
      <c r="E18" s="21"/>
      <c r="F18" s="57"/>
      <c r="G18" s="23"/>
      <c r="H18" s="53"/>
      <c r="K18" s="32"/>
      <c r="L18" s="30"/>
      <c r="M18" s="30"/>
      <c r="O18" s="30"/>
      <c r="Q18" s="30"/>
      <c r="T18" s="24"/>
    </row>
    <row r="19" spans="1:20" x14ac:dyDescent="0.25">
      <c r="A19" s="114"/>
      <c r="B19" s="136" t="s">
        <v>567</v>
      </c>
      <c r="C19" s="30"/>
      <c r="D19" s="30"/>
      <c r="E19" s="43"/>
      <c r="F19" s="55"/>
      <c r="G19" s="43"/>
      <c r="H19" s="52"/>
      <c r="I19" s="25"/>
      <c r="J19" s="30"/>
      <c r="K19" s="32"/>
      <c r="L19" s="30"/>
      <c r="M19" s="30"/>
      <c r="Q19" s="30"/>
    </row>
    <row r="20" spans="1:20" x14ac:dyDescent="0.25">
      <c r="B20" s="137" t="s">
        <v>568</v>
      </c>
      <c r="C20" s="31"/>
      <c r="D20" s="31"/>
      <c r="E20" s="21"/>
      <c r="F20" s="56"/>
      <c r="G20" s="22"/>
      <c r="H20" s="57"/>
      <c r="I20" s="25"/>
      <c r="J20" s="30"/>
      <c r="K20" s="32"/>
      <c r="L20" s="30"/>
      <c r="M20" s="30"/>
      <c r="Q20" s="30"/>
    </row>
    <row r="21" spans="1:20" x14ac:dyDescent="0.25">
      <c r="A21" s="30"/>
      <c r="B21" s="30"/>
      <c r="C21" s="30"/>
      <c r="D21" s="30"/>
      <c r="E21" s="43"/>
      <c r="F21" s="55"/>
      <c r="G21" s="43"/>
      <c r="H21" s="52"/>
      <c r="I21" s="25"/>
      <c r="J21" s="30"/>
      <c r="K21" s="32"/>
      <c r="L21" s="30"/>
      <c r="M21" s="30"/>
      <c r="O21" s="30"/>
      <c r="P21" s="30"/>
      <c r="Q21" s="30"/>
    </row>
    <row r="22" spans="1:20" x14ac:dyDescent="0.25">
      <c r="A22" s="30"/>
      <c r="B22" s="30"/>
      <c r="C22" s="30"/>
      <c r="D22" s="30"/>
      <c r="E22" s="30"/>
      <c r="F22" s="53"/>
      <c r="G22" s="30"/>
      <c r="H22" s="53"/>
      <c r="I22" s="19"/>
      <c r="J22" s="30"/>
      <c r="K22" s="32"/>
      <c r="L22" s="30"/>
      <c r="M22" s="30"/>
      <c r="N22" s="30"/>
      <c r="O22" s="30"/>
      <c r="Q22" s="30"/>
    </row>
    <row r="23" spans="1:20" x14ac:dyDescent="0.25">
      <c r="A23" s="30"/>
      <c r="B23" s="30"/>
      <c r="C23" s="30"/>
      <c r="D23" s="30"/>
      <c r="E23" s="30"/>
      <c r="F23" s="53"/>
      <c r="G23" s="30"/>
      <c r="H23" s="53"/>
      <c r="I23" s="19"/>
      <c r="J23" s="30"/>
      <c r="K23" s="32"/>
      <c r="L23" s="30"/>
      <c r="M23" s="30"/>
      <c r="N23" s="30"/>
      <c r="O23" s="30"/>
      <c r="Q23" s="30"/>
      <c r="R23" s="30"/>
    </row>
    <row r="24" spans="1:20" x14ac:dyDescent="0.25">
      <c r="A24" s="30"/>
      <c r="B24" s="30"/>
      <c r="C24" s="30"/>
      <c r="D24" s="30"/>
      <c r="E24" s="30"/>
      <c r="F24" s="53"/>
      <c r="G24" s="30"/>
      <c r="H24" s="53"/>
      <c r="I24" s="19"/>
      <c r="J24" s="30"/>
      <c r="K24" s="32"/>
      <c r="L24" s="30"/>
      <c r="M24" s="30"/>
      <c r="N24" s="30"/>
      <c r="O24" s="30"/>
      <c r="Q24" s="30"/>
    </row>
    <row r="25" spans="1:20" x14ac:dyDescent="0.25">
      <c r="A25" s="30"/>
      <c r="B25" s="30"/>
      <c r="C25" s="30"/>
      <c r="D25" s="30"/>
      <c r="E25" s="30"/>
      <c r="F25" s="53"/>
      <c r="G25" s="30"/>
      <c r="H25" s="53"/>
      <c r="I25" s="19"/>
      <c r="J25" s="30"/>
      <c r="K25" s="32"/>
      <c r="L25" s="30"/>
      <c r="M25" s="30"/>
      <c r="O25" s="30"/>
      <c r="P25" s="30"/>
      <c r="Q25" s="30"/>
      <c r="R25" s="30"/>
    </row>
    <row r="26" spans="1:20" x14ac:dyDescent="0.25">
      <c r="A26" s="30"/>
      <c r="B26" s="30"/>
      <c r="C26" s="30"/>
      <c r="D26" s="30"/>
      <c r="E26" s="30"/>
      <c r="F26" s="53"/>
      <c r="G26" s="30"/>
      <c r="H26" s="53"/>
      <c r="I26" s="19"/>
      <c r="K26" s="32"/>
      <c r="L26" s="30"/>
      <c r="M26" s="30"/>
      <c r="N26" s="30"/>
      <c r="O26" s="30"/>
      <c r="Q26" s="30"/>
      <c r="R26" s="30"/>
    </row>
    <row r="27" spans="1:20" x14ac:dyDescent="0.25">
      <c r="A27" s="30"/>
      <c r="B27" s="30"/>
      <c r="C27" s="30"/>
      <c r="D27" s="30"/>
      <c r="E27" s="30"/>
      <c r="F27" s="53"/>
      <c r="G27" s="30"/>
      <c r="H27" s="53"/>
      <c r="I27" s="19"/>
      <c r="J27" s="30"/>
      <c r="K27" s="32"/>
      <c r="L27" s="30"/>
      <c r="M27" s="30"/>
      <c r="O27" s="30"/>
      <c r="Q27" s="30"/>
    </row>
    <row r="28" spans="1:20" x14ac:dyDescent="0.25">
      <c r="A28" s="30"/>
      <c r="B28" s="30"/>
      <c r="C28" s="30"/>
      <c r="D28" s="30"/>
      <c r="E28" s="30"/>
      <c r="F28" s="53"/>
      <c r="G28" s="30"/>
      <c r="H28" s="56"/>
      <c r="I28" s="19"/>
      <c r="J28" s="30"/>
      <c r="K28" s="32"/>
      <c r="L28" s="30"/>
      <c r="M28" s="30"/>
      <c r="O28" s="30"/>
      <c r="Q28" s="30"/>
    </row>
    <row r="29" spans="1:20" x14ac:dyDescent="0.25">
      <c r="A29" s="30"/>
      <c r="B29" s="30"/>
      <c r="C29" s="30"/>
      <c r="D29" s="30"/>
      <c r="E29" s="30"/>
      <c r="F29" s="53"/>
      <c r="G29" s="30"/>
      <c r="H29" s="53"/>
      <c r="I29" s="19"/>
      <c r="J29" s="30"/>
      <c r="K29" s="32"/>
      <c r="L29" s="30"/>
      <c r="M29" s="30"/>
      <c r="O29" s="30"/>
      <c r="Q29" s="30"/>
    </row>
    <row r="30" spans="1:20" x14ac:dyDescent="0.25">
      <c r="A30" s="30"/>
      <c r="B30" s="30"/>
      <c r="C30" s="30"/>
      <c r="D30" s="30"/>
      <c r="E30" s="30"/>
      <c r="F30" s="53"/>
      <c r="G30" s="31"/>
      <c r="H30" s="55"/>
      <c r="I30" s="19"/>
      <c r="J30" s="30"/>
      <c r="K30" s="32"/>
      <c r="L30" s="30"/>
      <c r="M30" s="30"/>
      <c r="O30" s="30"/>
      <c r="Q30" s="30"/>
      <c r="T30" s="30"/>
    </row>
    <row r="31" spans="1:20" x14ac:dyDescent="0.25">
      <c r="A31" s="30"/>
      <c r="B31" s="30"/>
      <c r="C31" s="30"/>
      <c r="D31" s="30"/>
      <c r="E31" s="30"/>
      <c r="F31" s="53"/>
      <c r="G31" s="30"/>
      <c r="H31" s="53"/>
      <c r="I31" s="19"/>
      <c r="J31" s="30"/>
      <c r="K31" s="32"/>
      <c r="L31" s="30"/>
      <c r="M31" s="30"/>
      <c r="O31" s="30"/>
      <c r="Q31" s="30"/>
    </row>
    <row r="32" spans="1:20" x14ac:dyDescent="0.25">
      <c r="A32" s="30"/>
      <c r="B32" s="30"/>
      <c r="C32" s="30"/>
      <c r="D32" s="30"/>
      <c r="E32" s="30"/>
      <c r="F32" s="53"/>
      <c r="G32" s="30"/>
      <c r="H32" s="53"/>
      <c r="I32" s="19"/>
      <c r="J32" s="30"/>
      <c r="K32" s="32"/>
      <c r="L32" s="30"/>
      <c r="M32" s="30"/>
      <c r="N32" s="30"/>
      <c r="Q32" s="30"/>
    </row>
    <row r="33" spans="1:20" x14ac:dyDescent="0.25">
      <c r="A33" s="30"/>
      <c r="B33" s="30"/>
      <c r="C33" s="30"/>
      <c r="D33" s="30"/>
      <c r="E33" s="30"/>
      <c r="F33" s="53"/>
      <c r="G33" s="31"/>
      <c r="H33" s="53"/>
      <c r="I33" s="19"/>
      <c r="J33" s="30"/>
      <c r="K33" s="32"/>
      <c r="L33" s="30"/>
      <c r="M33" s="30"/>
      <c r="O33" s="30"/>
      <c r="Q33" s="30"/>
      <c r="R33" s="30"/>
      <c r="T33" s="30"/>
    </row>
    <row r="34" spans="1:20" x14ac:dyDescent="0.25">
      <c r="A34" s="30"/>
      <c r="B34" s="31"/>
      <c r="C34" s="31"/>
      <c r="D34" s="31"/>
      <c r="E34" s="31"/>
      <c r="F34" s="56"/>
      <c r="G34" s="31"/>
      <c r="H34" s="56"/>
      <c r="I34" s="20"/>
      <c r="J34" s="30"/>
      <c r="K34" s="32"/>
      <c r="L34" s="30"/>
      <c r="M34" s="30"/>
      <c r="O34" s="30"/>
      <c r="P34" s="30"/>
      <c r="Q34" s="30"/>
    </row>
    <row r="35" spans="1:20" x14ac:dyDescent="0.25">
      <c r="A35" s="30"/>
      <c r="B35" s="30"/>
      <c r="C35" s="30"/>
      <c r="D35" s="30"/>
      <c r="E35" s="30"/>
      <c r="F35" s="53"/>
      <c r="G35" s="30"/>
      <c r="H35" s="53"/>
      <c r="I35" s="19"/>
      <c r="J35" s="30"/>
      <c r="K35" s="32"/>
      <c r="L35" s="30"/>
      <c r="M35" s="30"/>
      <c r="O35" s="30"/>
      <c r="Q35" s="30"/>
      <c r="T35" s="30"/>
    </row>
    <row r="36" spans="1:20" x14ac:dyDescent="0.25">
      <c r="A36" s="30"/>
      <c r="B36" s="30"/>
      <c r="C36" s="30"/>
      <c r="D36" s="30"/>
      <c r="E36" s="30"/>
      <c r="F36" s="53"/>
      <c r="G36" s="30"/>
      <c r="H36" s="53"/>
      <c r="I36" s="19"/>
      <c r="J36" s="30"/>
      <c r="K36" s="32"/>
      <c r="L36" s="30"/>
      <c r="M36" s="30"/>
      <c r="O36" s="30"/>
      <c r="Q36" s="30"/>
      <c r="R36" s="30"/>
      <c r="T36" s="30"/>
    </row>
    <row r="37" spans="1:20" x14ac:dyDescent="0.25">
      <c r="A37" s="30"/>
      <c r="B37" s="31"/>
      <c r="C37" s="31"/>
      <c r="D37" s="31"/>
      <c r="E37" s="21"/>
      <c r="F37" s="56"/>
      <c r="G37" s="22"/>
      <c r="H37" s="57"/>
      <c r="I37" s="19"/>
      <c r="J37" s="30"/>
      <c r="K37" s="32"/>
      <c r="L37" s="30"/>
      <c r="M37" s="30"/>
      <c r="O37" s="30"/>
      <c r="Q37" s="30"/>
      <c r="R37" s="30"/>
      <c r="T37" s="30"/>
    </row>
    <row r="38" spans="1:20" x14ac:dyDescent="0.25">
      <c r="A38" s="30"/>
      <c r="B38" s="31"/>
      <c r="C38" s="31"/>
      <c r="D38" s="31"/>
      <c r="E38" s="21"/>
      <c r="F38" s="56"/>
      <c r="G38" s="22"/>
      <c r="H38" s="57"/>
      <c r="I38" s="19"/>
      <c r="J38" s="30"/>
      <c r="K38" s="32"/>
      <c r="L38" s="30"/>
      <c r="M38" s="30"/>
      <c r="O38" s="30"/>
      <c r="Q38" s="30"/>
      <c r="R38" s="30"/>
    </row>
    <row r="39" spans="1:20" x14ac:dyDescent="0.25">
      <c r="A39" s="30"/>
      <c r="B39" s="30"/>
      <c r="C39" s="30"/>
      <c r="D39" s="30"/>
      <c r="E39" s="30"/>
      <c r="F39" s="53"/>
      <c r="G39" s="30"/>
      <c r="H39" s="53"/>
      <c r="I39" s="19"/>
      <c r="J39" s="30"/>
      <c r="K39" s="32"/>
      <c r="L39" s="30"/>
      <c r="M39" s="30"/>
      <c r="N39" s="30"/>
      <c r="O39" s="30"/>
      <c r="P39" s="30"/>
      <c r="Q39" s="30"/>
      <c r="R39" s="30"/>
    </row>
    <row r="40" spans="1:20" x14ac:dyDescent="0.25">
      <c r="A40" s="30"/>
      <c r="B40" s="30"/>
      <c r="C40" s="30"/>
      <c r="D40" s="30"/>
      <c r="E40" s="30"/>
      <c r="F40" s="53"/>
      <c r="G40" s="30"/>
      <c r="H40" s="53"/>
      <c r="I40" s="19"/>
      <c r="J40" s="30"/>
      <c r="K40" s="32"/>
      <c r="L40" s="30"/>
      <c r="M40" s="30"/>
      <c r="O40" s="30"/>
      <c r="Q40" s="30"/>
    </row>
    <row r="41" spans="1:20" x14ac:dyDescent="0.25">
      <c r="A41" s="30"/>
      <c r="B41" s="30"/>
      <c r="C41" s="30"/>
      <c r="D41" s="30"/>
      <c r="E41" s="30"/>
      <c r="F41" s="53"/>
      <c r="G41" s="30"/>
      <c r="H41" s="53"/>
      <c r="I41" s="19"/>
      <c r="J41" s="30"/>
      <c r="K41" s="32"/>
      <c r="L41" s="30"/>
      <c r="M41" s="30"/>
      <c r="O41" s="30"/>
      <c r="Q41" s="30"/>
      <c r="T41" s="30"/>
    </row>
    <row r="42" spans="1:20" x14ac:dyDescent="0.25">
      <c r="A42" s="30"/>
      <c r="B42" s="30"/>
      <c r="C42" s="30"/>
      <c r="D42" s="30"/>
      <c r="E42" s="30"/>
      <c r="F42" s="53"/>
      <c r="G42" s="30"/>
      <c r="H42" s="53"/>
      <c r="I42" s="19"/>
      <c r="J42" s="30"/>
      <c r="K42" s="32"/>
      <c r="L42" s="30"/>
      <c r="M42" s="30"/>
      <c r="Q42" s="30"/>
    </row>
    <row r="43" spans="1:20" x14ac:dyDescent="0.25">
      <c r="A43" s="30"/>
      <c r="B43" s="30"/>
      <c r="C43" s="30"/>
      <c r="D43" s="30"/>
      <c r="E43" s="30"/>
      <c r="F43" s="53"/>
      <c r="G43" s="30"/>
      <c r="H43" s="53"/>
      <c r="I43" s="19"/>
      <c r="J43" s="30"/>
      <c r="K43" s="32"/>
      <c r="L43" s="30"/>
      <c r="M43" s="30"/>
      <c r="O43" s="30"/>
      <c r="Q43" s="30"/>
    </row>
    <row r="44" spans="1:20" x14ac:dyDescent="0.25">
      <c r="A44" s="30"/>
      <c r="B44" s="30"/>
      <c r="C44" s="30"/>
      <c r="D44" s="30"/>
      <c r="E44" s="30"/>
      <c r="F44" s="53"/>
      <c r="G44" s="30"/>
      <c r="H44" s="53"/>
      <c r="I44" s="19"/>
      <c r="J44" s="30"/>
      <c r="K44" s="32"/>
      <c r="L44" s="30"/>
      <c r="M44" s="30"/>
      <c r="O44" s="30"/>
      <c r="Q44" s="30"/>
    </row>
    <row r="45" spans="1:20" x14ac:dyDescent="0.25">
      <c r="A45" s="30"/>
      <c r="B45" s="30"/>
      <c r="C45" s="30"/>
      <c r="D45" s="30"/>
      <c r="E45" s="30"/>
      <c r="F45" s="53"/>
      <c r="G45" s="31"/>
      <c r="H45" s="53"/>
      <c r="I45" s="19"/>
      <c r="J45" s="30"/>
      <c r="K45" s="32"/>
      <c r="L45" s="30"/>
      <c r="M45" s="30"/>
      <c r="O45" s="30"/>
      <c r="Q45" s="30"/>
    </row>
    <row r="46" spans="1:20" x14ac:dyDescent="0.25">
      <c r="A46" s="30"/>
      <c r="B46" s="31"/>
      <c r="C46" s="31"/>
      <c r="D46" s="31"/>
      <c r="E46" s="21"/>
      <c r="F46" s="56"/>
      <c r="G46" s="22"/>
      <c r="H46" s="57"/>
      <c r="I46" s="19"/>
      <c r="J46" s="30"/>
      <c r="K46" s="32"/>
      <c r="L46" s="30"/>
      <c r="M46" s="30"/>
      <c r="O46" s="30"/>
      <c r="Q46" s="30"/>
    </row>
    <row r="47" spans="1:20" x14ac:dyDescent="0.25">
      <c r="A47" s="30"/>
      <c r="B47" s="30"/>
      <c r="C47" s="30"/>
      <c r="D47" s="30"/>
      <c r="E47" s="42"/>
      <c r="F47" s="53"/>
      <c r="G47" s="46"/>
      <c r="H47" s="54"/>
      <c r="I47" s="20"/>
      <c r="J47" s="30"/>
      <c r="K47" s="32"/>
      <c r="L47" s="30"/>
      <c r="M47" s="30"/>
      <c r="O47" s="30"/>
      <c r="P47" s="30"/>
      <c r="Q47" s="30"/>
    </row>
    <row r="48" spans="1:20" x14ac:dyDescent="0.25">
      <c r="A48" s="30"/>
      <c r="B48" s="30"/>
      <c r="C48" s="30"/>
      <c r="D48" s="30"/>
      <c r="E48" s="30"/>
      <c r="F48" s="53"/>
      <c r="G48" s="30"/>
      <c r="H48" s="56"/>
      <c r="I48" s="19"/>
      <c r="J48" s="30"/>
      <c r="K48" s="32"/>
      <c r="L48" s="30"/>
      <c r="M48" s="30"/>
      <c r="O48" s="30"/>
      <c r="Q48" s="30"/>
      <c r="T48" s="30"/>
    </row>
    <row r="49" spans="1:20" x14ac:dyDescent="0.25">
      <c r="A49" s="30"/>
      <c r="B49" s="30"/>
      <c r="C49" s="30"/>
      <c r="D49" s="30"/>
      <c r="E49" s="42"/>
      <c r="F49" s="53"/>
      <c r="G49" s="46"/>
      <c r="H49" s="54"/>
      <c r="I49" s="20"/>
      <c r="J49" s="30"/>
      <c r="K49" s="32"/>
      <c r="L49" s="30"/>
      <c r="M49" s="30"/>
      <c r="Q49" s="30"/>
      <c r="T49" s="30"/>
    </row>
    <row r="50" spans="1:20" x14ac:dyDescent="0.25">
      <c r="A50" s="30"/>
      <c r="B50" s="30"/>
      <c r="C50" s="30"/>
      <c r="D50" s="30"/>
      <c r="E50" s="30"/>
      <c r="F50" s="53"/>
      <c r="G50" s="30"/>
      <c r="H50" s="53"/>
      <c r="I50" s="19"/>
      <c r="J50" s="30"/>
      <c r="K50" s="32"/>
      <c r="L50" s="30"/>
      <c r="M50" s="30"/>
      <c r="O50" s="30"/>
      <c r="Q50" s="30"/>
    </row>
    <row r="51" spans="1:20" x14ac:dyDescent="0.25">
      <c r="A51" s="30"/>
      <c r="B51" s="31"/>
      <c r="C51" s="31"/>
      <c r="D51" s="31"/>
      <c r="E51" s="21"/>
      <c r="F51" s="56"/>
      <c r="G51" s="22"/>
      <c r="H51" s="57"/>
      <c r="I51" s="19"/>
      <c r="J51" s="30"/>
      <c r="K51" s="32"/>
      <c r="L51" s="30"/>
      <c r="M51" s="30"/>
      <c r="O51" s="30"/>
      <c r="Q51" s="30"/>
    </row>
    <row r="52" spans="1:20" x14ac:dyDescent="0.25">
      <c r="A52" s="30"/>
      <c r="B52" s="30"/>
      <c r="C52" s="30"/>
      <c r="D52" s="30"/>
      <c r="E52" s="30"/>
      <c r="F52" s="53"/>
      <c r="G52" s="30"/>
      <c r="H52" s="53"/>
      <c r="I52" s="19"/>
      <c r="J52" s="30"/>
      <c r="K52" s="32"/>
      <c r="L52" s="30"/>
      <c r="M52" s="30"/>
      <c r="O52" s="30"/>
      <c r="Q52" s="30"/>
    </row>
    <row r="53" spans="1:20" x14ac:dyDescent="0.25">
      <c r="A53" s="30"/>
      <c r="B53" s="30"/>
      <c r="C53" s="30"/>
      <c r="D53" s="30"/>
      <c r="E53" s="30"/>
      <c r="F53" s="53"/>
      <c r="G53" s="30"/>
      <c r="H53" s="53"/>
      <c r="I53" s="19"/>
      <c r="J53" s="30"/>
      <c r="K53" s="32"/>
      <c r="L53" s="30"/>
      <c r="M53" s="30"/>
      <c r="O53" s="30"/>
      <c r="Q53" s="30"/>
      <c r="R53" s="30"/>
    </row>
    <row r="54" spans="1:20" x14ac:dyDescent="0.25">
      <c r="A54" s="30"/>
      <c r="B54" s="30"/>
      <c r="C54" s="30"/>
      <c r="D54" s="30"/>
      <c r="E54" s="30"/>
      <c r="F54" s="53"/>
      <c r="G54" s="30"/>
      <c r="H54" s="53"/>
      <c r="I54" s="19"/>
      <c r="J54" s="30"/>
      <c r="K54" s="32"/>
      <c r="L54" s="30"/>
      <c r="M54" s="30"/>
      <c r="O54" s="30"/>
      <c r="Q54" s="30"/>
      <c r="R54" s="30"/>
      <c r="T54" s="30"/>
    </row>
    <row r="55" spans="1:20" x14ac:dyDescent="0.25">
      <c r="A55" s="30"/>
      <c r="B55" s="30"/>
      <c r="C55" s="30"/>
      <c r="D55" s="30"/>
      <c r="E55" s="30"/>
      <c r="F55" s="53"/>
      <c r="G55" s="30"/>
      <c r="H55" s="53"/>
      <c r="I55" s="19"/>
      <c r="J55" s="30"/>
      <c r="K55" s="32"/>
      <c r="L55" s="30"/>
      <c r="M55" s="30"/>
      <c r="O55" s="30"/>
      <c r="Q55" s="30"/>
      <c r="R55" s="30"/>
    </row>
    <row r="56" spans="1:20" x14ac:dyDescent="0.25">
      <c r="A56" s="30"/>
      <c r="B56" s="30"/>
      <c r="C56" s="30"/>
      <c r="D56" s="30"/>
      <c r="E56" s="30"/>
      <c r="F56" s="53"/>
      <c r="G56" s="30"/>
      <c r="H56" s="53"/>
      <c r="I56" s="19"/>
      <c r="J56" s="30"/>
      <c r="K56" s="32"/>
      <c r="L56" s="30"/>
      <c r="M56" s="30"/>
      <c r="O56" s="30"/>
      <c r="Q56" s="30"/>
    </row>
    <row r="57" spans="1:20" x14ac:dyDescent="0.25">
      <c r="A57" s="30"/>
      <c r="B57" s="30"/>
      <c r="C57" s="30"/>
      <c r="D57" s="30"/>
      <c r="E57" s="30"/>
      <c r="F57" s="53"/>
      <c r="G57" s="30"/>
      <c r="H57" s="53"/>
      <c r="I57" s="19"/>
      <c r="J57" s="30"/>
      <c r="K57" s="32"/>
      <c r="L57" s="30"/>
      <c r="M57" s="30"/>
      <c r="O57" s="30"/>
      <c r="Q57" s="30"/>
      <c r="R57" s="30"/>
      <c r="T57" s="30"/>
    </row>
    <row r="58" spans="1:20" x14ac:dyDescent="0.25">
      <c r="A58" s="30"/>
      <c r="B58" s="30"/>
      <c r="C58" s="30"/>
      <c r="D58" s="30"/>
      <c r="E58" s="30"/>
      <c r="F58" s="53"/>
      <c r="G58" s="30"/>
      <c r="H58" s="53"/>
      <c r="I58" s="19"/>
      <c r="J58" s="30"/>
      <c r="K58" s="32"/>
      <c r="L58" s="30"/>
      <c r="M58" s="30"/>
      <c r="O58" s="30"/>
      <c r="Q58" s="30"/>
    </row>
    <row r="59" spans="1:20" x14ac:dyDescent="0.25">
      <c r="A59" s="30"/>
      <c r="B59" s="30"/>
      <c r="C59" s="30"/>
      <c r="D59" s="30"/>
      <c r="E59" s="30"/>
      <c r="F59" s="53"/>
      <c r="G59" s="30"/>
      <c r="H59" s="53"/>
      <c r="I59" s="19"/>
      <c r="J59" s="30"/>
      <c r="K59" s="32"/>
      <c r="L59" s="30"/>
      <c r="M59" s="30"/>
      <c r="O59" s="30"/>
      <c r="Q59" s="30"/>
    </row>
    <row r="60" spans="1:20" x14ac:dyDescent="0.25">
      <c r="A60" s="30"/>
      <c r="B60" s="30"/>
      <c r="C60" s="30"/>
      <c r="D60" s="30"/>
      <c r="E60" s="30"/>
      <c r="F60" s="53"/>
      <c r="G60" s="30"/>
      <c r="H60" s="53"/>
      <c r="I60" s="19"/>
      <c r="J60" s="30"/>
      <c r="K60" s="32"/>
      <c r="L60" s="30"/>
      <c r="M60" s="30"/>
      <c r="O60" s="30"/>
      <c r="Q60" s="30"/>
      <c r="R60" s="30"/>
    </row>
    <row r="61" spans="1:20" x14ac:dyDescent="0.25">
      <c r="A61" s="30"/>
      <c r="B61" s="30"/>
      <c r="C61" s="30"/>
      <c r="D61" s="30"/>
      <c r="E61" s="30"/>
      <c r="F61" s="53"/>
      <c r="G61" s="30"/>
      <c r="H61" s="53"/>
      <c r="I61" s="19"/>
      <c r="J61" s="30"/>
      <c r="K61" s="32"/>
      <c r="L61" s="30"/>
      <c r="M61" s="30"/>
      <c r="O61" s="30"/>
      <c r="Q61" s="30"/>
      <c r="R61" s="30"/>
    </row>
    <row r="62" spans="1:20" x14ac:dyDescent="0.25">
      <c r="A62" s="30"/>
      <c r="B62" s="30"/>
      <c r="C62" s="30"/>
      <c r="D62" s="30"/>
      <c r="E62" s="30"/>
      <c r="F62" s="53"/>
      <c r="G62" s="30"/>
      <c r="H62" s="53"/>
      <c r="I62" s="19"/>
      <c r="J62" s="30"/>
      <c r="K62" s="32"/>
      <c r="L62" s="30"/>
      <c r="M62" s="30"/>
      <c r="O62" s="30"/>
      <c r="Q62" s="30"/>
    </row>
    <row r="63" spans="1:20" x14ac:dyDescent="0.25">
      <c r="A63" s="30"/>
      <c r="B63" s="30"/>
      <c r="C63" s="30"/>
      <c r="D63" s="30"/>
      <c r="E63" s="30"/>
      <c r="F63" s="53"/>
      <c r="G63" s="30"/>
      <c r="H63" s="53"/>
      <c r="I63" s="19"/>
      <c r="J63" s="30"/>
      <c r="K63" s="32"/>
      <c r="L63" s="30"/>
      <c r="M63" s="30"/>
      <c r="O63" s="30"/>
      <c r="Q63" s="30"/>
      <c r="R63" s="30"/>
    </row>
    <row r="64" spans="1:20" x14ac:dyDescent="0.25">
      <c r="A64" s="30"/>
      <c r="B64" s="30"/>
      <c r="C64" s="30"/>
      <c r="D64" s="30"/>
      <c r="E64" s="30"/>
      <c r="F64" s="53"/>
      <c r="G64" s="30"/>
      <c r="H64" s="53"/>
      <c r="I64" s="19"/>
      <c r="J64" s="30"/>
      <c r="K64" s="32"/>
      <c r="L64" s="30"/>
      <c r="M64" s="30"/>
      <c r="O64" s="30"/>
      <c r="Q64" s="30"/>
      <c r="R64" s="30"/>
    </row>
    <row r="65" spans="1:20" x14ac:dyDescent="0.25">
      <c r="A65" s="30"/>
      <c r="B65" s="30"/>
      <c r="C65" s="30"/>
      <c r="D65" s="30"/>
      <c r="E65" s="30"/>
      <c r="F65" s="53"/>
      <c r="G65" s="30"/>
      <c r="H65" s="53"/>
      <c r="I65" s="19"/>
      <c r="J65" s="30"/>
      <c r="K65" s="32"/>
      <c r="L65" s="30"/>
      <c r="M65" s="30"/>
      <c r="O65" s="30"/>
      <c r="Q65" s="30"/>
      <c r="R65" s="30"/>
    </row>
    <row r="66" spans="1:20" x14ac:dyDescent="0.25">
      <c r="A66" s="30"/>
      <c r="B66" s="30"/>
      <c r="C66" s="30"/>
      <c r="D66" s="30"/>
      <c r="E66" s="30"/>
      <c r="F66" s="53"/>
      <c r="G66" s="30"/>
      <c r="H66" s="53"/>
      <c r="I66" s="19"/>
      <c r="J66" s="30"/>
      <c r="K66" s="32"/>
      <c r="L66" s="30"/>
      <c r="M66" s="30"/>
      <c r="O66" s="30"/>
      <c r="Q66" s="30"/>
    </row>
    <row r="67" spans="1:20" x14ac:dyDescent="0.25">
      <c r="A67" s="30"/>
      <c r="B67" s="30"/>
      <c r="C67" s="30"/>
      <c r="D67" s="30"/>
      <c r="E67" s="30"/>
      <c r="F67" s="53"/>
      <c r="G67" s="30"/>
      <c r="H67" s="53"/>
      <c r="I67" s="19"/>
      <c r="J67" s="30"/>
      <c r="K67" s="32"/>
      <c r="L67" s="30"/>
      <c r="M67" s="30"/>
      <c r="O67" s="30"/>
      <c r="Q67" s="30"/>
    </row>
    <row r="68" spans="1:20" x14ac:dyDescent="0.25">
      <c r="A68" s="30"/>
      <c r="B68" s="30"/>
      <c r="C68" s="30"/>
      <c r="D68" s="30"/>
      <c r="E68" s="30"/>
      <c r="F68" s="53"/>
      <c r="G68" s="30"/>
      <c r="H68" s="53"/>
      <c r="I68" s="19"/>
      <c r="J68" s="30"/>
      <c r="K68" s="32"/>
      <c r="L68" s="30"/>
      <c r="M68" s="30"/>
      <c r="O68" s="30"/>
      <c r="Q68" s="30"/>
      <c r="R68" s="30"/>
      <c r="T68" s="30"/>
    </row>
    <row r="69" spans="1:20" x14ac:dyDescent="0.25">
      <c r="A69" s="30"/>
      <c r="B69" s="30"/>
      <c r="C69" s="30"/>
      <c r="D69" s="30"/>
      <c r="E69" s="30"/>
      <c r="F69" s="53"/>
      <c r="G69" s="30"/>
      <c r="H69" s="53"/>
      <c r="I69" s="19"/>
      <c r="J69" s="30"/>
      <c r="K69" s="32"/>
      <c r="L69" s="30"/>
      <c r="M69" s="30"/>
      <c r="O69" s="30"/>
      <c r="Q69" s="30"/>
      <c r="R69" s="30"/>
    </row>
    <row r="70" spans="1:20" x14ac:dyDescent="0.25">
      <c r="A70" s="30"/>
      <c r="B70" s="30"/>
      <c r="C70" s="30"/>
      <c r="D70" s="30"/>
      <c r="E70" s="30"/>
      <c r="F70" s="53"/>
      <c r="G70" s="30"/>
      <c r="H70" s="53"/>
      <c r="I70" s="19"/>
      <c r="J70" s="30"/>
      <c r="K70" s="32"/>
      <c r="L70" s="30"/>
      <c r="M70" s="30"/>
      <c r="O70" s="30"/>
      <c r="Q70" s="30"/>
      <c r="R70" s="30"/>
      <c r="T70" s="30"/>
    </row>
    <row r="71" spans="1:20" x14ac:dyDescent="0.25">
      <c r="A71" s="30"/>
      <c r="B71" s="30"/>
      <c r="C71" s="30"/>
      <c r="D71" s="30"/>
      <c r="E71" s="21"/>
      <c r="G71" s="23"/>
      <c r="H71" s="59"/>
      <c r="I71" s="19"/>
      <c r="J71" s="30"/>
      <c r="K71" s="32"/>
      <c r="L71" s="30"/>
      <c r="M71" s="30"/>
      <c r="O71" s="30"/>
      <c r="Q71" s="30"/>
      <c r="R71" s="30"/>
    </row>
    <row r="72" spans="1:20" x14ac:dyDescent="0.25">
      <c r="A72" s="30"/>
      <c r="B72" s="30"/>
      <c r="C72" s="30"/>
      <c r="D72" s="30"/>
      <c r="E72" s="21"/>
      <c r="G72" s="23"/>
      <c r="H72" s="60"/>
      <c r="I72" s="27"/>
      <c r="J72" s="48"/>
      <c r="K72" s="32"/>
      <c r="L72" s="30"/>
      <c r="M72" s="30"/>
      <c r="O72" s="30"/>
      <c r="Q72" s="30"/>
      <c r="R72" s="30"/>
    </row>
    <row r="73" spans="1:20" x14ac:dyDescent="0.25">
      <c r="A73" s="30"/>
      <c r="B73" s="30"/>
      <c r="C73" s="30"/>
      <c r="D73" s="30"/>
      <c r="E73" s="21"/>
      <c r="G73" s="23"/>
      <c r="H73" s="59"/>
      <c r="I73" s="19"/>
      <c r="J73" s="30"/>
      <c r="K73" s="32"/>
      <c r="L73" s="30"/>
      <c r="M73" s="30"/>
      <c r="O73" s="30"/>
      <c r="Q73" s="30"/>
      <c r="R73" s="30"/>
    </row>
    <row r="74" spans="1:20" x14ac:dyDescent="0.25">
      <c r="A74" s="41"/>
      <c r="B74" s="30"/>
      <c r="C74" s="30"/>
      <c r="D74" s="30"/>
      <c r="E74" s="30"/>
      <c r="F74" s="53"/>
      <c r="G74" s="30"/>
      <c r="H74" s="53"/>
      <c r="I74" s="19"/>
      <c r="J74" s="30"/>
      <c r="K74" s="32"/>
      <c r="L74" s="30"/>
      <c r="M74" s="30"/>
      <c r="O74" s="30"/>
      <c r="Q74" s="30"/>
      <c r="R74" s="30"/>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RowHeight="15" x14ac:dyDescent="0.25"/>
  <cols>
    <col min="2" max="2" width="38.5703125" customWidth="1"/>
    <col min="3" max="3" width="14.85546875" customWidth="1"/>
    <col min="4" max="4" width="11.42578125" customWidth="1"/>
    <col min="5" max="5" width="11.140625" customWidth="1"/>
    <col min="6" max="6" width="18.7109375" customWidth="1"/>
    <col min="7" max="7" width="23.7109375" customWidth="1"/>
    <col min="8" max="8" width="31.85546875" customWidth="1"/>
  </cols>
  <sheetData>
    <row r="1" spans="1:8" s="1" customFormat="1" ht="60" x14ac:dyDescent="0.25">
      <c r="A1" s="1" t="s">
        <v>0</v>
      </c>
      <c r="B1" s="1" t="s">
        <v>1</v>
      </c>
      <c r="C1" s="1" t="s">
        <v>5</v>
      </c>
      <c r="D1" s="1" t="s">
        <v>3</v>
      </c>
      <c r="E1" s="1" t="s">
        <v>2</v>
      </c>
      <c r="F1" s="1" t="s">
        <v>560</v>
      </c>
      <c r="G1" s="1" t="s">
        <v>4</v>
      </c>
      <c r="H1" s="1" t="s">
        <v>11</v>
      </c>
    </row>
    <row r="2" spans="1:8" ht="90" x14ac:dyDescent="0.25">
      <c r="A2" t="s">
        <v>113</v>
      </c>
      <c r="B2" t="s">
        <v>175</v>
      </c>
      <c r="C2" s="2">
        <v>800</v>
      </c>
      <c r="D2" s="106">
        <f>C2/5280</f>
        <v>0.15151515151515152</v>
      </c>
      <c r="E2">
        <v>1963</v>
      </c>
      <c r="F2" t="s">
        <v>176</v>
      </c>
      <c r="G2" s="35" t="s">
        <v>362</v>
      </c>
      <c r="H2" s="35" t="s">
        <v>177</v>
      </c>
    </row>
    <row r="3" spans="1:8" ht="165" x14ac:dyDescent="0.25">
      <c r="A3" t="s">
        <v>113</v>
      </c>
      <c r="B3" t="s">
        <v>178</v>
      </c>
      <c r="C3" s="2">
        <v>6450</v>
      </c>
      <c r="D3" s="106">
        <f>C3/5280</f>
        <v>1.2215909090909092</v>
      </c>
      <c r="E3" s="2">
        <v>1935</v>
      </c>
      <c r="F3" s="34" t="s">
        <v>351</v>
      </c>
      <c r="G3" s="38" t="s">
        <v>360</v>
      </c>
      <c r="H3" s="35" t="s">
        <v>361</v>
      </c>
    </row>
    <row r="4" spans="1:8" ht="90" x14ac:dyDescent="0.25">
      <c r="A4" t="s">
        <v>113</v>
      </c>
      <c r="B4" t="s">
        <v>114</v>
      </c>
      <c r="C4" s="2" t="s">
        <v>570</v>
      </c>
      <c r="D4" s="4"/>
      <c r="E4" s="2" t="s">
        <v>399</v>
      </c>
      <c r="F4" s="68" t="s">
        <v>399</v>
      </c>
      <c r="G4" s="77" t="s">
        <v>391</v>
      </c>
      <c r="H4" s="35" t="s">
        <v>571</v>
      </c>
    </row>
    <row r="6" spans="1:8" s="14" customFormat="1" x14ac:dyDescent="0.25">
      <c r="B6" s="5" t="s">
        <v>9</v>
      </c>
      <c r="C6" s="98">
        <f>SUM(C2:C4)</f>
        <v>7250</v>
      </c>
      <c r="D6" s="75">
        <f>C6/5280</f>
        <v>1.3731060606060606</v>
      </c>
      <c r="E6" s="107">
        <f>D6/9.58</f>
        <v>0.14333048649332575</v>
      </c>
      <c r="F6" s="7"/>
      <c r="G6" s="99"/>
    </row>
    <row r="7" spans="1:8" x14ac:dyDescent="0.25">
      <c r="C7" s="16"/>
      <c r="D7" s="4"/>
      <c r="E7" s="2"/>
      <c r="F7" s="2"/>
      <c r="G7" s="8"/>
    </row>
    <row r="8" spans="1:8" x14ac:dyDescent="0.25">
      <c r="C8" s="5"/>
      <c r="D8" s="6"/>
      <c r="E8" s="2"/>
      <c r="F8" s="2"/>
    </row>
    <row r="9" spans="1:8" x14ac:dyDescent="0.25">
      <c r="B9" s="11"/>
    </row>
    <row r="11" spans="1:8" x14ac:dyDescent="0.25">
      <c r="A11" s="135" t="s">
        <v>564</v>
      </c>
      <c r="B11" s="136" t="s">
        <v>565</v>
      </c>
    </row>
    <row r="12" spans="1:8" x14ac:dyDescent="0.25">
      <c r="A12" s="72"/>
      <c r="B12" s="101" t="s">
        <v>566</v>
      </c>
    </row>
    <row r="13" spans="1:8" x14ac:dyDescent="0.25">
      <c r="A13" s="114"/>
      <c r="B13" s="136" t="s">
        <v>567</v>
      </c>
    </row>
    <row r="14" spans="1:8" x14ac:dyDescent="0.25">
      <c r="A14" s="11"/>
      <c r="B14" s="137" t="s">
        <v>568</v>
      </c>
    </row>
    <row r="15" spans="1:8" x14ac:dyDescent="0.25">
      <c r="B15" s="12"/>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abSelected="1" workbookViewId="0">
      <selection activeCell="B77" sqref="B77"/>
    </sheetView>
  </sheetViews>
  <sheetFormatPr defaultRowHeight="15" x14ac:dyDescent="0.25"/>
  <cols>
    <col min="2" max="2" width="38.5703125" style="35" customWidth="1"/>
    <col min="3" max="3" width="14.85546875" style="2" customWidth="1"/>
    <col min="4" max="4" width="11.42578125" customWidth="1"/>
    <col min="5" max="5" width="11.140625" style="2" customWidth="1"/>
    <col min="6" max="6" width="18.7109375" customWidth="1"/>
    <col min="7" max="7" width="33.28515625" style="34" customWidth="1"/>
    <col min="8" max="8" width="46.42578125" customWidth="1"/>
    <col min="9" max="9" width="58.7109375" customWidth="1"/>
  </cols>
  <sheetData>
    <row r="1" spans="1:9" s="1" customFormat="1" ht="60" x14ac:dyDescent="0.25">
      <c r="A1" s="1" t="s">
        <v>0</v>
      </c>
      <c r="B1" s="1" t="s">
        <v>1</v>
      </c>
      <c r="C1" s="1" t="s">
        <v>5</v>
      </c>
      <c r="D1" s="1" t="s">
        <v>3</v>
      </c>
      <c r="E1" s="1" t="s">
        <v>2</v>
      </c>
      <c r="F1" s="1" t="s">
        <v>560</v>
      </c>
      <c r="G1" s="1" t="s">
        <v>4</v>
      </c>
      <c r="H1" s="1" t="s">
        <v>11</v>
      </c>
    </row>
    <row r="2" spans="1:9" s="9" customFormat="1" ht="30" x14ac:dyDescent="0.25">
      <c r="A2" t="s">
        <v>23</v>
      </c>
      <c r="B2" s="9" t="s">
        <v>134</v>
      </c>
      <c r="C2" s="76">
        <v>55</v>
      </c>
      <c r="D2" s="122">
        <f t="shared" ref="D2:D8" si="0">C2/5280</f>
        <v>1.0416666666666666E-2</v>
      </c>
      <c r="E2" s="40"/>
      <c r="G2" s="9" t="s">
        <v>474</v>
      </c>
      <c r="H2" s="38"/>
    </row>
    <row r="3" spans="1:9" s="9" customFormat="1" ht="30" x14ac:dyDescent="0.25">
      <c r="A3" t="s">
        <v>23</v>
      </c>
      <c r="B3" s="9" t="s">
        <v>135</v>
      </c>
      <c r="C3" s="76">
        <v>110</v>
      </c>
      <c r="D3" s="122">
        <f>C3/5280</f>
        <v>2.0833333333333332E-2</v>
      </c>
      <c r="E3" s="40"/>
      <c r="G3" s="9" t="s">
        <v>474</v>
      </c>
      <c r="H3" s="38"/>
    </row>
    <row r="4" spans="1:9" s="9" customFormat="1" ht="30" x14ac:dyDescent="0.25">
      <c r="A4" t="s">
        <v>23</v>
      </c>
      <c r="B4" s="79" t="s">
        <v>478</v>
      </c>
      <c r="C4" s="116">
        <v>570</v>
      </c>
      <c r="D4" s="122">
        <f>C4/5280</f>
        <v>0.10795454545454546</v>
      </c>
      <c r="E4" s="76">
        <v>2000</v>
      </c>
      <c r="G4" s="9" t="s">
        <v>474</v>
      </c>
      <c r="H4" s="77" t="s">
        <v>477</v>
      </c>
    </row>
    <row r="5" spans="1:9" s="9" customFormat="1" ht="105" x14ac:dyDescent="0.25">
      <c r="A5" s="9" t="s">
        <v>23</v>
      </c>
      <c r="B5" s="9" t="s">
        <v>96</v>
      </c>
      <c r="C5" s="76">
        <v>2300</v>
      </c>
      <c r="D5" s="122">
        <f>C5/5280</f>
        <v>0.43560606060606061</v>
      </c>
      <c r="E5" s="76">
        <v>1953</v>
      </c>
      <c r="F5" s="9" t="s">
        <v>441</v>
      </c>
      <c r="G5" s="9" t="s">
        <v>443</v>
      </c>
      <c r="H5" s="77" t="s">
        <v>442</v>
      </c>
    </row>
    <row r="6" spans="1:9" s="9" customFormat="1" ht="75" x14ac:dyDescent="0.25">
      <c r="A6" t="s">
        <v>23</v>
      </c>
      <c r="B6" s="9" t="s">
        <v>380</v>
      </c>
      <c r="C6" s="76">
        <v>4000</v>
      </c>
      <c r="D6" s="122">
        <f t="shared" si="0"/>
        <v>0.75757575757575757</v>
      </c>
      <c r="E6" s="76">
        <v>1953</v>
      </c>
      <c r="F6" s="77" t="s">
        <v>438</v>
      </c>
      <c r="G6" s="9" t="s">
        <v>367</v>
      </c>
      <c r="H6" s="77" t="s">
        <v>479</v>
      </c>
      <c r="I6" s="38"/>
    </row>
    <row r="7" spans="1:9" ht="30" x14ac:dyDescent="0.25">
      <c r="A7" t="s">
        <v>23</v>
      </c>
      <c r="B7" s="35" t="s">
        <v>132</v>
      </c>
      <c r="C7" s="2">
        <v>135</v>
      </c>
      <c r="D7" s="122">
        <f t="shared" si="0"/>
        <v>2.556818181818182E-2</v>
      </c>
      <c r="G7" s="34" t="s">
        <v>474</v>
      </c>
    </row>
    <row r="8" spans="1:9" ht="30" x14ac:dyDescent="0.25">
      <c r="A8" t="s">
        <v>23</v>
      </c>
      <c r="B8" s="35" t="s">
        <v>133</v>
      </c>
      <c r="C8" s="2">
        <v>205</v>
      </c>
      <c r="D8" s="122">
        <f t="shared" si="0"/>
        <v>3.8825757575757576E-2</v>
      </c>
      <c r="G8" s="34" t="s">
        <v>474</v>
      </c>
    </row>
    <row r="9" spans="1:9" s="9" customFormat="1" ht="30" x14ac:dyDescent="0.25">
      <c r="A9" t="s">
        <v>23</v>
      </c>
      <c r="B9" s="9" t="s">
        <v>480</v>
      </c>
      <c r="C9" s="76" t="s">
        <v>570</v>
      </c>
      <c r="D9" s="76"/>
      <c r="E9" s="15">
        <v>1990</v>
      </c>
      <c r="F9" s="116">
        <v>1999</v>
      </c>
      <c r="G9" s="9" t="s">
        <v>439</v>
      </c>
      <c r="H9" s="77"/>
    </row>
    <row r="10" spans="1:9" ht="30" x14ac:dyDescent="0.25">
      <c r="A10" t="s">
        <v>23</v>
      </c>
      <c r="B10" s="35" t="s">
        <v>131</v>
      </c>
      <c r="C10" s="2">
        <v>755</v>
      </c>
      <c r="D10" s="122">
        <f t="shared" ref="D10:D13" si="1">C10/5280</f>
        <v>0.14299242424242425</v>
      </c>
      <c r="E10" s="2">
        <v>1957</v>
      </c>
      <c r="G10" s="34" t="s">
        <v>474</v>
      </c>
    </row>
    <row r="11" spans="1:9" s="9" customFormat="1" ht="30" x14ac:dyDescent="0.25">
      <c r="A11" t="s">
        <v>23</v>
      </c>
      <c r="B11" s="9" t="s">
        <v>98</v>
      </c>
      <c r="C11" s="76">
        <v>2600</v>
      </c>
      <c r="D11" s="122">
        <f>C11/5280</f>
        <v>0.49242424242424243</v>
      </c>
      <c r="E11" s="76">
        <v>1954</v>
      </c>
      <c r="F11" s="77"/>
      <c r="G11" s="9" t="s">
        <v>173</v>
      </c>
      <c r="H11" s="77" t="s">
        <v>181</v>
      </c>
    </row>
    <row r="12" spans="1:9" s="9" customFormat="1" ht="75" x14ac:dyDescent="0.25">
      <c r="A12" t="s">
        <v>23</v>
      </c>
      <c r="B12" s="9" t="s">
        <v>99</v>
      </c>
      <c r="C12" s="76">
        <v>15480</v>
      </c>
      <c r="D12" s="122">
        <f t="shared" si="1"/>
        <v>2.9318181818181817</v>
      </c>
      <c r="E12" s="76">
        <v>1954</v>
      </c>
      <c r="F12" s="116">
        <v>1991</v>
      </c>
      <c r="G12" s="9" t="s">
        <v>367</v>
      </c>
      <c r="H12" s="77" t="s">
        <v>481</v>
      </c>
    </row>
    <row r="13" spans="1:9" s="9" customFormat="1" ht="45" x14ac:dyDescent="0.25">
      <c r="A13" t="s">
        <v>23</v>
      </c>
      <c r="B13" s="9" t="s">
        <v>100</v>
      </c>
      <c r="C13" s="76">
        <v>4250</v>
      </c>
      <c r="D13" s="122">
        <f t="shared" si="1"/>
        <v>0.80492424242424243</v>
      </c>
      <c r="E13" s="76">
        <v>1956</v>
      </c>
      <c r="F13" s="116">
        <v>1959</v>
      </c>
      <c r="G13" s="9" t="s">
        <v>367</v>
      </c>
      <c r="H13" s="77" t="s">
        <v>574</v>
      </c>
      <c r="I13" s="38"/>
    </row>
    <row r="14" spans="1:9" s="9" customFormat="1" ht="30" x14ac:dyDescent="0.25">
      <c r="A14" t="s">
        <v>23</v>
      </c>
      <c r="B14" s="9" t="s">
        <v>182</v>
      </c>
      <c r="C14" s="76" t="s">
        <v>570</v>
      </c>
      <c r="D14" s="76"/>
      <c r="E14" s="76">
        <v>1996</v>
      </c>
      <c r="F14" s="77"/>
      <c r="G14" s="9" t="s">
        <v>173</v>
      </c>
      <c r="H14" s="77" t="s">
        <v>101</v>
      </c>
    </row>
    <row r="15" spans="1:9" s="9" customFormat="1" ht="60" x14ac:dyDescent="0.25">
      <c r="A15" t="s">
        <v>23</v>
      </c>
      <c r="B15" s="9" t="s">
        <v>102</v>
      </c>
      <c r="C15" s="76">
        <v>8500</v>
      </c>
      <c r="D15" s="122">
        <f t="shared" ref="D15:D16" si="2">C15/5280</f>
        <v>1.6098484848484849</v>
      </c>
      <c r="E15" s="76">
        <v>1948</v>
      </c>
      <c r="F15" s="116" t="s">
        <v>183</v>
      </c>
      <c r="G15" s="9" t="s">
        <v>367</v>
      </c>
      <c r="H15" s="77" t="s">
        <v>381</v>
      </c>
    </row>
    <row r="16" spans="1:9" s="9" customFormat="1" ht="45" x14ac:dyDescent="0.25">
      <c r="A16" t="s">
        <v>23</v>
      </c>
      <c r="B16" s="9" t="s">
        <v>103</v>
      </c>
      <c r="C16" s="76">
        <v>2600</v>
      </c>
      <c r="D16" s="122">
        <f t="shared" si="2"/>
        <v>0.49242424242424243</v>
      </c>
      <c r="E16" s="76">
        <v>1959</v>
      </c>
      <c r="F16" s="116">
        <v>1969</v>
      </c>
      <c r="G16" s="9" t="s">
        <v>367</v>
      </c>
      <c r="H16" s="77" t="s">
        <v>382</v>
      </c>
    </row>
    <row r="17" spans="1:9" ht="30" x14ac:dyDescent="0.25">
      <c r="A17" t="s">
        <v>23</v>
      </c>
      <c r="B17" s="35" t="s">
        <v>440</v>
      </c>
      <c r="C17" s="2">
        <v>6900</v>
      </c>
      <c r="D17" s="122">
        <f>C17/5280</f>
        <v>1.3068181818181819</v>
      </c>
      <c r="E17" s="68">
        <v>1970</v>
      </c>
      <c r="G17" s="34" t="s">
        <v>173</v>
      </c>
      <c r="H17" s="37" t="s">
        <v>184</v>
      </c>
    </row>
    <row r="18" spans="1:9" s="9" customFormat="1" ht="30" x14ac:dyDescent="0.25">
      <c r="A18" t="s">
        <v>23</v>
      </c>
      <c r="B18" s="9" t="s">
        <v>115</v>
      </c>
      <c r="C18" s="76" t="s">
        <v>570</v>
      </c>
      <c r="D18" s="76"/>
      <c r="E18" s="76" t="s">
        <v>399</v>
      </c>
      <c r="F18" s="116">
        <v>2012</v>
      </c>
      <c r="G18" s="79" t="s">
        <v>398</v>
      </c>
      <c r="H18" s="77" t="s">
        <v>117</v>
      </c>
    </row>
    <row r="19" spans="1:9" s="9" customFormat="1" ht="45" x14ac:dyDescent="0.25">
      <c r="A19" t="s">
        <v>23</v>
      </c>
      <c r="B19" s="9" t="s">
        <v>396</v>
      </c>
      <c r="C19" s="76">
        <v>2500</v>
      </c>
      <c r="D19" s="122">
        <f>C19/5280</f>
        <v>0.47348484848484851</v>
      </c>
      <c r="E19" s="76">
        <v>1967</v>
      </c>
      <c r="F19" s="77"/>
      <c r="G19" s="9" t="s">
        <v>367</v>
      </c>
      <c r="H19" s="77" t="s">
        <v>185</v>
      </c>
    </row>
    <row r="20" spans="1:9" s="9" customFormat="1" ht="30" x14ac:dyDescent="0.25">
      <c r="A20" t="s">
        <v>23</v>
      </c>
      <c r="B20" s="77" t="s">
        <v>207</v>
      </c>
      <c r="C20" s="76" t="s">
        <v>570</v>
      </c>
      <c r="D20" s="76"/>
      <c r="E20" s="76">
        <v>1987</v>
      </c>
      <c r="F20" s="77"/>
      <c r="G20" s="9" t="s">
        <v>173</v>
      </c>
      <c r="H20" s="77" t="s">
        <v>194</v>
      </c>
    </row>
    <row r="21" spans="1:9" s="9" customFormat="1" ht="129.75" customHeight="1" x14ac:dyDescent="0.25">
      <c r="A21" t="s">
        <v>23</v>
      </c>
      <c r="B21" s="9" t="s">
        <v>136</v>
      </c>
      <c r="C21" s="76">
        <v>1250</v>
      </c>
      <c r="D21" s="122">
        <f>C21/5280</f>
        <v>0.23674242424242425</v>
      </c>
      <c r="E21" s="116">
        <v>1992</v>
      </c>
      <c r="F21" s="77" t="s">
        <v>464</v>
      </c>
      <c r="G21" s="9" t="s">
        <v>463</v>
      </c>
      <c r="H21" s="144" t="s">
        <v>465</v>
      </c>
      <c r="I21" s="144"/>
    </row>
    <row r="22" spans="1:9" s="9" customFormat="1" ht="30" x14ac:dyDescent="0.25">
      <c r="A22" t="s">
        <v>23</v>
      </c>
      <c r="B22" s="9" t="s">
        <v>104</v>
      </c>
      <c r="C22" s="76">
        <v>1300</v>
      </c>
      <c r="D22" s="122">
        <f>C22/5280</f>
        <v>0.24621212121212122</v>
      </c>
      <c r="E22" s="76">
        <v>1963</v>
      </c>
      <c r="F22" s="77"/>
      <c r="G22" s="9" t="s">
        <v>173</v>
      </c>
      <c r="H22" s="77" t="s">
        <v>188</v>
      </c>
    </row>
    <row r="23" spans="1:9" s="9" customFormat="1" ht="30" x14ac:dyDescent="0.25">
      <c r="A23" t="s">
        <v>23</v>
      </c>
      <c r="B23" s="9" t="s">
        <v>105</v>
      </c>
      <c r="C23" s="76" t="s">
        <v>570</v>
      </c>
      <c r="D23" s="76"/>
      <c r="E23" s="76">
        <v>1988</v>
      </c>
      <c r="F23" s="77"/>
      <c r="G23" s="9" t="s">
        <v>173</v>
      </c>
      <c r="H23" s="77" t="s">
        <v>189</v>
      </c>
    </row>
    <row r="24" spans="1:9" s="9" customFormat="1" ht="30" x14ac:dyDescent="0.25">
      <c r="A24" t="s">
        <v>23</v>
      </c>
      <c r="B24" s="9" t="s">
        <v>107</v>
      </c>
      <c r="C24" s="76" t="s">
        <v>570</v>
      </c>
      <c r="D24" s="76"/>
      <c r="E24" s="76">
        <v>1966</v>
      </c>
      <c r="F24" s="77"/>
      <c r="G24" s="9" t="s">
        <v>173</v>
      </c>
      <c r="H24" s="77" t="s">
        <v>106</v>
      </c>
    </row>
    <row r="25" spans="1:9" s="9" customFormat="1" ht="90" x14ac:dyDescent="0.25">
      <c r="A25" t="s">
        <v>23</v>
      </c>
      <c r="B25" s="9" t="s">
        <v>397</v>
      </c>
      <c r="C25" s="76">
        <v>0</v>
      </c>
      <c r="D25" s="76">
        <v>0</v>
      </c>
      <c r="E25" s="116">
        <v>1990</v>
      </c>
      <c r="F25" s="77"/>
      <c r="G25" s="9" t="s">
        <v>482</v>
      </c>
      <c r="H25" s="77" t="s">
        <v>483</v>
      </c>
    </row>
    <row r="26" spans="1:9" s="9" customFormat="1" ht="30" x14ac:dyDescent="0.25">
      <c r="A26" t="s">
        <v>23</v>
      </c>
      <c r="B26" s="117" t="s">
        <v>395</v>
      </c>
      <c r="C26" s="76" t="s">
        <v>570</v>
      </c>
      <c r="D26" s="76"/>
      <c r="E26" s="76">
        <v>1988</v>
      </c>
      <c r="F26" s="77"/>
      <c r="G26" s="9" t="s">
        <v>173</v>
      </c>
      <c r="H26" s="77" t="s">
        <v>195</v>
      </c>
    </row>
    <row r="27" spans="1:9" s="9" customFormat="1" ht="75" x14ac:dyDescent="0.25">
      <c r="A27" t="s">
        <v>23</v>
      </c>
      <c r="B27" s="9" t="s">
        <v>118</v>
      </c>
      <c r="C27" s="76" t="s">
        <v>570</v>
      </c>
      <c r="E27" s="76" t="s">
        <v>485</v>
      </c>
      <c r="F27" s="77"/>
      <c r="G27" s="9" t="s">
        <v>484</v>
      </c>
      <c r="H27" s="77" t="s">
        <v>472</v>
      </c>
    </row>
    <row r="28" spans="1:9" s="9" customFormat="1" ht="30" x14ac:dyDescent="0.25">
      <c r="A28" t="s">
        <v>23</v>
      </c>
      <c r="B28" s="9" t="s">
        <v>394</v>
      </c>
      <c r="C28" s="76" t="s">
        <v>570</v>
      </c>
      <c r="D28" s="76"/>
      <c r="E28" s="76">
        <v>1986</v>
      </c>
      <c r="F28" s="77"/>
      <c r="G28" s="9" t="s">
        <v>173</v>
      </c>
      <c r="H28" s="77" t="s">
        <v>190</v>
      </c>
    </row>
    <row r="29" spans="1:9" s="111" customFormat="1" ht="45" x14ac:dyDescent="0.25">
      <c r="A29" s="111" t="s">
        <v>23</v>
      </c>
      <c r="B29" s="114" t="s">
        <v>456</v>
      </c>
      <c r="C29" s="112">
        <v>7175</v>
      </c>
      <c r="D29" s="122">
        <f>C29/5280</f>
        <v>1.3589015151515151</v>
      </c>
      <c r="E29" s="112"/>
      <c r="F29" s="113"/>
      <c r="G29" s="113" t="s">
        <v>450</v>
      </c>
      <c r="H29" s="114" t="s">
        <v>457</v>
      </c>
    </row>
    <row r="30" spans="1:9" ht="75" x14ac:dyDescent="0.25">
      <c r="A30" t="s">
        <v>23</v>
      </c>
      <c r="B30" s="35" t="s">
        <v>139</v>
      </c>
      <c r="C30" s="2">
        <v>1250</v>
      </c>
      <c r="D30" s="122">
        <f>C30/5280</f>
        <v>0.23674242424242425</v>
      </c>
      <c r="E30" s="2">
        <v>1955</v>
      </c>
      <c r="F30" s="34"/>
      <c r="G30" s="34" t="s">
        <v>475</v>
      </c>
      <c r="H30" s="35" t="s">
        <v>455</v>
      </c>
    </row>
    <row r="31" spans="1:9" s="111" customFormat="1" ht="75" x14ac:dyDescent="0.25">
      <c r="A31" s="111" t="s">
        <v>23</v>
      </c>
      <c r="B31" s="114" t="s">
        <v>453</v>
      </c>
      <c r="C31" s="112">
        <v>425</v>
      </c>
      <c r="D31" s="122">
        <f t="shared" ref="D31:D33" si="3">C31/5280</f>
        <v>8.049242424242424E-2</v>
      </c>
      <c r="E31" s="112"/>
      <c r="F31" s="113"/>
      <c r="G31" s="113" t="s">
        <v>450</v>
      </c>
      <c r="H31" s="114" t="s">
        <v>454</v>
      </c>
    </row>
    <row r="32" spans="1:9" s="111" customFormat="1" ht="45" x14ac:dyDescent="0.25">
      <c r="A32" s="111" t="s">
        <v>23</v>
      </c>
      <c r="B32" s="114" t="s">
        <v>449</v>
      </c>
      <c r="C32" s="112">
        <v>1160</v>
      </c>
      <c r="D32" s="122">
        <f t="shared" si="3"/>
        <v>0.2196969696969697</v>
      </c>
      <c r="E32" s="112"/>
      <c r="F32" s="113"/>
      <c r="G32" s="113" t="s">
        <v>450</v>
      </c>
      <c r="H32" s="114" t="s">
        <v>452</v>
      </c>
    </row>
    <row r="33" spans="1:9" s="111" customFormat="1" ht="45" x14ac:dyDescent="0.25">
      <c r="A33" s="111" t="s">
        <v>23</v>
      </c>
      <c r="B33" s="114" t="s">
        <v>448</v>
      </c>
      <c r="C33" s="112">
        <v>300</v>
      </c>
      <c r="D33" s="122">
        <f t="shared" si="3"/>
        <v>5.6818181818181816E-2</v>
      </c>
      <c r="E33" s="112"/>
      <c r="F33" s="113"/>
      <c r="G33" s="113" t="s">
        <v>450</v>
      </c>
      <c r="H33" s="114" t="s">
        <v>451</v>
      </c>
    </row>
    <row r="34" spans="1:9" s="9" customFormat="1" ht="30" x14ac:dyDescent="0.25">
      <c r="A34" t="s">
        <v>23</v>
      </c>
      <c r="B34" s="9" t="s">
        <v>200</v>
      </c>
      <c r="C34" s="76" t="s">
        <v>570</v>
      </c>
      <c r="D34" s="76"/>
      <c r="E34" s="76" t="s">
        <v>180</v>
      </c>
      <c r="F34" s="77"/>
      <c r="G34" s="79" t="s">
        <v>198</v>
      </c>
      <c r="H34" s="77" t="s">
        <v>199</v>
      </c>
    </row>
    <row r="35" spans="1:9" s="9" customFormat="1" ht="30" x14ac:dyDescent="0.25">
      <c r="A35" t="s">
        <v>23</v>
      </c>
      <c r="B35" s="9" t="s">
        <v>487</v>
      </c>
      <c r="C35" s="76" t="s">
        <v>570</v>
      </c>
      <c r="D35" s="76"/>
      <c r="E35" s="40"/>
      <c r="F35" s="77"/>
      <c r="G35" s="79" t="s">
        <v>147</v>
      </c>
      <c r="H35" s="77" t="s">
        <v>199</v>
      </c>
    </row>
    <row r="36" spans="1:9" s="9" customFormat="1" ht="45" x14ac:dyDescent="0.25">
      <c r="A36" t="s">
        <v>23</v>
      </c>
      <c r="B36" s="9" t="s">
        <v>201</v>
      </c>
      <c r="C36" s="76" t="s">
        <v>570</v>
      </c>
      <c r="D36" s="76"/>
      <c r="E36" s="15">
        <v>1994</v>
      </c>
      <c r="F36" s="77" t="s">
        <v>149</v>
      </c>
      <c r="G36" s="79" t="s">
        <v>147</v>
      </c>
      <c r="H36" s="77" t="s">
        <v>150</v>
      </c>
    </row>
    <row r="37" spans="1:9" s="9" customFormat="1" x14ac:dyDescent="0.25">
      <c r="A37" t="s">
        <v>23</v>
      </c>
      <c r="B37" s="9" t="s">
        <v>486</v>
      </c>
      <c r="C37" s="76" t="s">
        <v>570</v>
      </c>
      <c r="D37" s="76"/>
      <c r="E37" s="76">
        <v>1995</v>
      </c>
      <c r="F37" s="77">
        <v>2000</v>
      </c>
      <c r="G37" s="79" t="s">
        <v>147</v>
      </c>
      <c r="H37" s="77" t="s">
        <v>151</v>
      </c>
    </row>
    <row r="38" spans="1:9" ht="105" x14ac:dyDescent="0.25">
      <c r="A38" t="s">
        <v>23</v>
      </c>
      <c r="B38" s="79" t="s">
        <v>587</v>
      </c>
      <c r="C38" s="2" t="s">
        <v>570</v>
      </c>
      <c r="E38" s="39" t="s">
        <v>582</v>
      </c>
      <c r="G38" s="34" t="s">
        <v>575</v>
      </c>
      <c r="H38" s="139" t="s">
        <v>583</v>
      </c>
      <c r="I38" t="s">
        <v>576</v>
      </c>
    </row>
    <row r="39" spans="1:9" s="9" customFormat="1" ht="30" x14ac:dyDescent="0.25">
      <c r="A39" t="s">
        <v>23</v>
      </c>
      <c r="B39" s="9" t="s">
        <v>145</v>
      </c>
      <c r="C39" s="76">
        <v>441</v>
      </c>
      <c r="D39" s="122">
        <f>C39/5280</f>
        <v>8.3522727272727276E-2</v>
      </c>
      <c r="E39" s="76">
        <v>1988</v>
      </c>
      <c r="F39" s="77" t="s">
        <v>146</v>
      </c>
      <c r="G39" s="79" t="s">
        <v>147</v>
      </c>
      <c r="H39" s="77" t="s">
        <v>148</v>
      </c>
    </row>
    <row r="40" spans="1:9" ht="105" x14ac:dyDescent="0.25">
      <c r="A40" t="s">
        <v>23</v>
      </c>
      <c r="B40" s="79" t="s">
        <v>122</v>
      </c>
      <c r="C40" s="2" t="s">
        <v>570</v>
      </c>
      <c r="E40" s="39" t="s">
        <v>577</v>
      </c>
      <c r="G40" s="34" t="s">
        <v>575</v>
      </c>
      <c r="H40" s="139" t="s">
        <v>579</v>
      </c>
      <c r="I40" s="111" t="s">
        <v>576</v>
      </c>
    </row>
    <row r="41" spans="1:9" s="9" customFormat="1" ht="105" x14ac:dyDescent="0.25">
      <c r="A41" t="s">
        <v>23</v>
      </c>
      <c r="B41" s="79" t="s">
        <v>121</v>
      </c>
      <c r="C41" s="76" t="s">
        <v>570</v>
      </c>
      <c r="D41" s="76"/>
      <c r="E41" s="116" t="s">
        <v>578</v>
      </c>
      <c r="F41" s="77"/>
      <c r="G41" s="9" t="s">
        <v>575</v>
      </c>
      <c r="H41" s="139" t="s">
        <v>580</v>
      </c>
      <c r="I41" s="111" t="s">
        <v>576</v>
      </c>
    </row>
    <row r="42" spans="1:9" s="9" customFormat="1" ht="30" x14ac:dyDescent="0.25">
      <c r="A42" t="s">
        <v>23</v>
      </c>
      <c r="B42" s="9" t="s">
        <v>120</v>
      </c>
      <c r="C42" s="76" t="s">
        <v>570</v>
      </c>
      <c r="D42" s="76"/>
      <c r="E42" s="116" t="s">
        <v>578</v>
      </c>
      <c r="F42" s="77"/>
      <c r="G42" s="79" t="s">
        <v>147</v>
      </c>
      <c r="H42" s="77" t="s">
        <v>581</v>
      </c>
    </row>
    <row r="43" spans="1:9" s="9" customFormat="1" ht="30" x14ac:dyDescent="0.25">
      <c r="A43" t="s">
        <v>23</v>
      </c>
      <c r="B43" s="9" t="s">
        <v>119</v>
      </c>
      <c r="C43" s="76" t="s">
        <v>570</v>
      </c>
      <c r="D43" s="76"/>
      <c r="E43" s="76" t="s">
        <v>578</v>
      </c>
      <c r="F43" s="116">
        <v>2007</v>
      </c>
      <c r="G43" s="79" t="s">
        <v>147</v>
      </c>
      <c r="H43" s="77" t="s">
        <v>581</v>
      </c>
    </row>
    <row r="44" spans="1:9" ht="30" x14ac:dyDescent="0.25">
      <c r="A44" t="s">
        <v>23</v>
      </c>
      <c r="B44" s="9" t="s">
        <v>202</v>
      </c>
      <c r="C44" s="2" t="s">
        <v>570</v>
      </c>
      <c r="E44" s="2" t="s">
        <v>180</v>
      </c>
      <c r="F44" s="112" t="s">
        <v>203</v>
      </c>
      <c r="G44" s="121" t="s">
        <v>198</v>
      </c>
      <c r="H44" s="35" t="s">
        <v>152</v>
      </c>
    </row>
    <row r="45" spans="1:9" ht="165" x14ac:dyDescent="0.25">
      <c r="A45" t="s">
        <v>23</v>
      </c>
      <c r="B45" s="35" t="s">
        <v>488</v>
      </c>
      <c r="C45" s="2" t="s">
        <v>570</v>
      </c>
      <c r="D45" s="2"/>
      <c r="E45" s="2">
        <v>1971</v>
      </c>
      <c r="F45" s="39">
        <v>2002</v>
      </c>
      <c r="G45" s="34" t="s">
        <v>25</v>
      </c>
      <c r="H45" s="35" t="s">
        <v>30</v>
      </c>
      <c r="I45" s="119" t="s">
        <v>490</v>
      </c>
    </row>
    <row r="46" spans="1:9" ht="60" x14ac:dyDescent="0.25">
      <c r="A46" t="s">
        <v>23</v>
      </c>
      <c r="B46" s="35" t="s">
        <v>585</v>
      </c>
      <c r="C46" s="2" t="s">
        <v>570</v>
      </c>
      <c r="G46" s="34" t="s">
        <v>25</v>
      </c>
      <c r="H46" s="119" t="s">
        <v>489</v>
      </c>
    </row>
    <row r="47" spans="1:9" ht="45" x14ac:dyDescent="0.25">
      <c r="A47" t="s">
        <v>23</v>
      </c>
      <c r="B47" s="35" t="s">
        <v>584</v>
      </c>
      <c r="C47" s="2" t="s">
        <v>570</v>
      </c>
      <c r="D47" s="2"/>
      <c r="E47" s="2">
        <v>1971</v>
      </c>
      <c r="F47" s="34"/>
      <c r="G47" s="34" t="s">
        <v>25</v>
      </c>
      <c r="H47" s="35" t="s">
        <v>31</v>
      </c>
    </row>
    <row r="48" spans="1:9" ht="75" x14ac:dyDescent="0.25">
      <c r="A48" t="s">
        <v>23</v>
      </c>
      <c r="B48" s="35" t="s">
        <v>588</v>
      </c>
      <c r="C48" s="2">
        <v>2400</v>
      </c>
      <c r="D48" s="74">
        <f>C48/5280</f>
        <v>0.45454545454545453</v>
      </c>
      <c r="E48" s="2">
        <v>1953</v>
      </c>
      <c r="F48" s="35" t="s">
        <v>108</v>
      </c>
      <c r="G48" s="34" t="s">
        <v>197</v>
      </c>
      <c r="H48" s="35" t="s">
        <v>27</v>
      </c>
    </row>
    <row r="49" spans="1:9" ht="90" x14ac:dyDescent="0.25">
      <c r="A49" t="s">
        <v>23</v>
      </c>
      <c r="B49" s="35" t="s">
        <v>589</v>
      </c>
      <c r="C49" s="2" t="s">
        <v>570</v>
      </c>
      <c r="D49" s="2"/>
      <c r="E49" s="2" t="s">
        <v>28</v>
      </c>
      <c r="F49" s="34" t="s">
        <v>24</v>
      </c>
      <c r="G49" s="34" t="s">
        <v>29</v>
      </c>
      <c r="H49" s="35" t="s">
        <v>26</v>
      </c>
    </row>
    <row r="50" spans="1:9" s="111" customFormat="1" ht="75" x14ac:dyDescent="0.25">
      <c r="A50" s="111" t="s">
        <v>23</v>
      </c>
      <c r="B50" s="114" t="s">
        <v>491</v>
      </c>
      <c r="C50" s="112" t="s">
        <v>570</v>
      </c>
      <c r="D50" s="112"/>
      <c r="E50" s="112"/>
      <c r="F50" s="113"/>
      <c r="G50" s="113" t="s">
        <v>400</v>
      </c>
      <c r="H50" s="114" t="s">
        <v>492</v>
      </c>
    </row>
    <row r="51" spans="1:9" s="9" customFormat="1" ht="45" x14ac:dyDescent="0.25">
      <c r="A51" s="9" t="s">
        <v>23</v>
      </c>
      <c r="B51" s="9" t="s">
        <v>97</v>
      </c>
      <c r="C51" s="15" t="s">
        <v>570</v>
      </c>
      <c r="E51" s="15"/>
      <c r="G51" s="117" t="s">
        <v>400</v>
      </c>
      <c r="H51" s="117" t="s">
        <v>493</v>
      </c>
    </row>
    <row r="52" spans="1:9" s="9" customFormat="1" ht="90" x14ac:dyDescent="0.25">
      <c r="A52" s="9" t="s">
        <v>23</v>
      </c>
      <c r="B52" s="9" t="s">
        <v>166</v>
      </c>
      <c r="C52" s="15">
        <v>930</v>
      </c>
      <c r="D52" s="122">
        <f>C52/5280</f>
        <v>0.17613636363636365</v>
      </c>
      <c r="E52" s="15" t="s">
        <v>399</v>
      </c>
      <c r="F52" s="9">
        <v>2011</v>
      </c>
      <c r="G52" s="9" t="s">
        <v>167</v>
      </c>
      <c r="H52" s="117" t="s">
        <v>494</v>
      </c>
    </row>
    <row r="53" spans="1:9" ht="90" x14ac:dyDescent="0.25">
      <c r="A53" t="s">
        <v>23</v>
      </c>
      <c r="B53" s="35" t="s">
        <v>32</v>
      </c>
      <c r="C53" s="2" t="s">
        <v>570</v>
      </c>
      <c r="E53" s="2" t="s">
        <v>495</v>
      </c>
      <c r="F53" s="119"/>
      <c r="G53" s="34" t="s">
        <v>33</v>
      </c>
      <c r="H53" s="37" t="s">
        <v>499</v>
      </c>
    </row>
    <row r="54" spans="1:9" ht="45" x14ac:dyDescent="0.25">
      <c r="A54" t="s">
        <v>23</v>
      </c>
      <c r="B54" s="35" t="s">
        <v>168</v>
      </c>
      <c r="C54" s="2">
        <v>540</v>
      </c>
      <c r="D54" s="122">
        <f t="shared" ref="D54:D55" si="4">C54/5280</f>
        <v>0.10227272727272728</v>
      </c>
      <c r="E54" s="2" t="s">
        <v>495</v>
      </c>
      <c r="G54" s="34" t="s">
        <v>169</v>
      </c>
      <c r="H54" s="37" t="s">
        <v>496</v>
      </c>
    </row>
    <row r="55" spans="1:9" ht="30" x14ac:dyDescent="0.25">
      <c r="A55" t="s">
        <v>23</v>
      </c>
      <c r="B55" s="35" t="s">
        <v>170</v>
      </c>
      <c r="C55" s="2">
        <v>525</v>
      </c>
      <c r="D55" s="122">
        <f t="shared" si="4"/>
        <v>9.9431818181818177E-2</v>
      </c>
      <c r="G55" s="34" t="s">
        <v>171</v>
      </c>
      <c r="H55" s="37" t="s">
        <v>497</v>
      </c>
    </row>
    <row r="56" spans="1:9" ht="45" x14ac:dyDescent="0.25">
      <c r="A56" t="s">
        <v>23</v>
      </c>
      <c r="B56" s="35" t="s">
        <v>35</v>
      </c>
      <c r="C56" s="2" t="s">
        <v>570</v>
      </c>
      <c r="G56" s="34" t="s">
        <v>124</v>
      </c>
      <c r="H56" s="37" t="s">
        <v>34</v>
      </c>
    </row>
    <row r="57" spans="1:9" ht="30" x14ac:dyDescent="0.25">
      <c r="A57" t="s">
        <v>23</v>
      </c>
      <c r="B57" s="35" t="s">
        <v>172</v>
      </c>
      <c r="C57" s="2" t="s">
        <v>570</v>
      </c>
      <c r="F57" s="36"/>
      <c r="G57" s="34" t="s">
        <v>124</v>
      </c>
      <c r="H57" s="37" t="s">
        <v>123</v>
      </c>
    </row>
    <row r="58" spans="1:9" ht="45" x14ac:dyDescent="0.25">
      <c r="A58" t="s">
        <v>23</v>
      </c>
      <c r="B58" s="35" t="s">
        <v>498</v>
      </c>
      <c r="C58" s="2" t="s">
        <v>570</v>
      </c>
      <c r="E58" s="2">
        <v>1957</v>
      </c>
      <c r="F58" s="36"/>
      <c r="G58" s="34" t="s">
        <v>208</v>
      </c>
      <c r="H58" s="37" t="s">
        <v>36</v>
      </c>
      <c r="I58" s="119"/>
    </row>
    <row r="59" spans="1:9" ht="30" x14ac:dyDescent="0.25">
      <c r="A59" t="s">
        <v>23</v>
      </c>
      <c r="B59" s="35" t="s">
        <v>142</v>
      </c>
      <c r="C59" s="2">
        <v>1195</v>
      </c>
      <c r="D59" s="122">
        <f t="shared" ref="D59:D61" si="5">C59/5280</f>
        <v>0.22632575757575757</v>
      </c>
      <c r="G59" s="34" t="s">
        <v>474</v>
      </c>
      <c r="H59" s="37"/>
    </row>
    <row r="60" spans="1:9" ht="45" x14ac:dyDescent="0.25">
      <c r="A60" t="s">
        <v>23</v>
      </c>
      <c r="B60" s="35" t="s">
        <v>140</v>
      </c>
      <c r="C60" s="2">
        <v>1100</v>
      </c>
      <c r="D60" s="122">
        <f t="shared" si="5"/>
        <v>0.20833333333333334</v>
      </c>
      <c r="E60" s="2" t="s">
        <v>180</v>
      </c>
      <c r="G60" s="34" t="s">
        <v>476</v>
      </c>
      <c r="H60" s="37"/>
    </row>
    <row r="61" spans="1:9" ht="30" x14ac:dyDescent="0.25">
      <c r="A61" t="s">
        <v>23</v>
      </c>
      <c r="B61" s="35" t="s">
        <v>141</v>
      </c>
      <c r="C61" s="2">
        <v>2000</v>
      </c>
      <c r="D61" s="122">
        <f t="shared" si="5"/>
        <v>0.37878787878787878</v>
      </c>
      <c r="G61" s="34" t="s">
        <v>474</v>
      </c>
      <c r="H61" s="37"/>
    </row>
    <row r="62" spans="1:9" ht="30" x14ac:dyDescent="0.25">
      <c r="A62" t="s">
        <v>23</v>
      </c>
      <c r="B62" s="35" t="s">
        <v>191</v>
      </c>
      <c r="C62" s="2" t="s">
        <v>570</v>
      </c>
      <c r="E62" s="68">
        <v>1956</v>
      </c>
      <c r="F62" t="s">
        <v>223</v>
      </c>
      <c r="G62" s="34" t="s">
        <v>173</v>
      </c>
      <c r="H62" s="37" t="s">
        <v>222</v>
      </c>
    </row>
    <row r="63" spans="1:9" ht="45" x14ac:dyDescent="0.25">
      <c r="A63" t="s">
        <v>23</v>
      </c>
      <c r="B63" s="35" t="s">
        <v>377</v>
      </c>
      <c r="C63" s="68">
        <v>1600</v>
      </c>
      <c r="D63" s="122">
        <f>C63/5280</f>
        <v>0.30303030303030304</v>
      </c>
      <c r="E63" s="68">
        <v>1958</v>
      </c>
      <c r="F63" s="8" t="s">
        <v>224</v>
      </c>
      <c r="G63" s="34" t="s">
        <v>367</v>
      </c>
      <c r="H63" s="37" t="s">
        <v>378</v>
      </c>
    </row>
    <row r="64" spans="1:9" ht="45" x14ac:dyDescent="0.25">
      <c r="A64" t="s">
        <v>23</v>
      </c>
      <c r="B64" s="35" t="s">
        <v>143</v>
      </c>
      <c r="C64" s="2" t="s">
        <v>570</v>
      </c>
      <c r="E64" s="68" t="s">
        <v>180</v>
      </c>
      <c r="G64" s="34" t="s">
        <v>476</v>
      </c>
      <c r="H64" s="119" t="s">
        <v>500</v>
      </c>
    </row>
    <row r="65" spans="1:8" s="111" customFormat="1" ht="60" x14ac:dyDescent="0.25">
      <c r="A65" s="111" t="s">
        <v>23</v>
      </c>
      <c r="B65" s="114" t="s">
        <v>458</v>
      </c>
      <c r="C65" s="112" t="s">
        <v>570</v>
      </c>
      <c r="E65" s="68">
        <v>1949</v>
      </c>
      <c r="G65" s="113" t="s">
        <v>460</v>
      </c>
      <c r="H65" s="119" t="s">
        <v>459</v>
      </c>
    </row>
    <row r="66" spans="1:8" ht="45" x14ac:dyDescent="0.25">
      <c r="A66" t="s">
        <v>23</v>
      </c>
      <c r="B66" s="35" t="s">
        <v>109</v>
      </c>
      <c r="C66" s="2" t="s">
        <v>570</v>
      </c>
      <c r="E66" s="68">
        <v>1987</v>
      </c>
      <c r="G66" s="34" t="s">
        <v>461</v>
      </c>
      <c r="H66" s="37" t="s">
        <v>462</v>
      </c>
    </row>
    <row r="67" spans="1:8" ht="45" x14ac:dyDescent="0.25">
      <c r="A67" t="s">
        <v>23</v>
      </c>
      <c r="B67" s="35" t="s">
        <v>593</v>
      </c>
      <c r="C67" s="2">
        <v>1200</v>
      </c>
      <c r="D67" s="122">
        <f>C67/5280</f>
        <v>0.22727272727272727</v>
      </c>
      <c r="E67" s="68">
        <v>1973</v>
      </c>
      <c r="F67" s="8">
        <v>2011</v>
      </c>
      <c r="G67" s="34" t="s">
        <v>379</v>
      </c>
      <c r="H67" s="37" t="s">
        <v>590</v>
      </c>
    </row>
    <row r="68" spans="1:8" ht="45" x14ac:dyDescent="0.25">
      <c r="A68" t="s">
        <v>23</v>
      </c>
      <c r="B68" s="35" t="s">
        <v>592</v>
      </c>
      <c r="C68" s="2" t="s">
        <v>570</v>
      </c>
      <c r="F68" t="s">
        <v>116</v>
      </c>
      <c r="H68" s="37" t="s">
        <v>591</v>
      </c>
    </row>
    <row r="69" spans="1:8" ht="30" x14ac:dyDescent="0.25">
      <c r="A69" t="s">
        <v>23</v>
      </c>
      <c r="B69" s="35" t="s">
        <v>127</v>
      </c>
      <c r="C69" s="2" t="s">
        <v>570</v>
      </c>
      <c r="F69" t="s">
        <v>116</v>
      </c>
      <c r="H69" s="37" t="s">
        <v>155</v>
      </c>
    </row>
    <row r="70" spans="1:8" ht="45" x14ac:dyDescent="0.25">
      <c r="A70" t="s">
        <v>23</v>
      </c>
      <c r="B70" s="58" t="s">
        <v>110</v>
      </c>
      <c r="C70" s="2" t="s">
        <v>570</v>
      </c>
      <c r="E70" s="68">
        <v>1985</v>
      </c>
      <c r="G70" s="34" t="s">
        <v>137</v>
      </c>
      <c r="H70" s="37" t="s">
        <v>138</v>
      </c>
    </row>
    <row r="71" spans="1:8" ht="45" x14ac:dyDescent="0.25">
      <c r="A71" t="s">
        <v>23</v>
      </c>
      <c r="B71" s="35" t="s">
        <v>346</v>
      </c>
      <c r="C71" s="2">
        <v>2787</v>
      </c>
      <c r="D71" s="122">
        <f>C71/5280</f>
        <v>0.52784090909090908</v>
      </c>
      <c r="E71" s="2">
        <v>1997</v>
      </c>
      <c r="F71" s="35" t="s">
        <v>344</v>
      </c>
      <c r="G71" s="34" t="s">
        <v>345</v>
      </c>
      <c r="H71" s="37" t="s">
        <v>347</v>
      </c>
    </row>
    <row r="72" spans="1:8" ht="30" x14ac:dyDescent="0.25">
      <c r="A72" t="s">
        <v>23</v>
      </c>
      <c r="B72" s="35" t="s">
        <v>153</v>
      </c>
      <c r="C72" s="2" t="s">
        <v>570</v>
      </c>
      <c r="G72" s="34" t="s">
        <v>116</v>
      </c>
      <c r="H72" s="37" t="s">
        <v>155</v>
      </c>
    </row>
    <row r="73" spans="1:8" ht="30" x14ac:dyDescent="0.25">
      <c r="A73" t="s">
        <v>23</v>
      </c>
      <c r="B73" s="35" t="s">
        <v>154</v>
      </c>
      <c r="C73" s="2" t="s">
        <v>570</v>
      </c>
      <c r="G73" s="34" t="s">
        <v>116</v>
      </c>
      <c r="H73" s="37" t="s">
        <v>155</v>
      </c>
    </row>
    <row r="74" spans="1:8" ht="30" x14ac:dyDescent="0.25">
      <c r="A74" t="s">
        <v>23</v>
      </c>
      <c r="B74" s="35" t="s">
        <v>156</v>
      </c>
      <c r="C74" s="2" t="s">
        <v>570</v>
      </c>
      <c r="G74" s="34" t="s">
        <v>116</v>
      </c>
      <c r="H74" s="37" t="s">
        <v>157</v>
      </c>
    </row>
    <row r="75" spans="1:8" ht="30" x14ac:dyDescent="0.25">
      <c r="A75" t="s">
        <v>23</v>
      </c>
      <c r="B75" s="35" t="s">
        <v>158</v>
      </c>
      <c r="C75" s="2" t="s">
        <v>570</v>
      </c>
      <c r="G75" s="34" t="s">
        <v>116</v>
      </c>
      <c r="H75" s="37" t="s">
        <v>157</v>
      </c>
    </row>
    <row r="76" spans="1:8" ht="30" x14ac:dyDescent="0.25">
      <c r="A76" t="s">
        <v>23</v>
      </c>
      <c r="B76" s="35" t="s">
        <v>159</v>
      </c>
      <c r="C76" s="2" t="s">
        <v>570</v>
      </c>
      <c r="G76" s="34" t="s">
        <v>116</v>
      </c>
      <c r="H76" s="37" t="s">
        <v>157</v>
      </c>
    </row>
    <row r="77" spans="1:8" ht="30" x14ac:dyDescent="0.25">
      <c r="A77" t="s">
        <v>23</v>
      </c>
      <c r="B77" s="35" t="s">
        <v>160</v>
      </c>
      <c r="C77" s="2" t="s">
        <v>570</v>
      </c>
      <c r="G77" s="34" t="s">
        <v>116</v>
      </c>
      <c r="H77" s="37" t="s">
        <v>162</v>
      </c>
    </row>
    <row r="78" spans="1:8" x14ac:dyDescent="0.25">
      <c r="A78" t="s">
        <v>23</v>
      </c>
      <c r="B78" s="35" t="s">
        <v>161</v>
      </c>
      <c r="C78" s="2" t="s">
        <v>570</v>
      </c>
      <c r="G78" s="34" t="s">
        <v>116</v>
      </c>
      <c r="H78" s="37" t="s">
        <v>162</v>
      </c>
    </row>
    <row r="79" spans="1:8" ht="90" x14ac:dyDescent="0.25">
      <c r="A79" t="s">
        <v>23</v>
      </c>
      <c r="B79" s="58" t="s">
        <v>586</v>
      </c>
      <c r="C79" s="2" t="s">
        <v>570</v>
      </c>
      <c r="G79" s="34" t="s">
        <v>116</v>
      </c>
      <c r="H79" s="37" t="s">
        <v>501</v>
      </c>
    </row>
    <row r="80" spans="1:8" ht="30" x14ac:dyDescent="0.25">
      <c r="A80" t="s">
        <v>23</v>
      </c>
      <c r="B80" s="35" t="s">
        <v>163</v>
      </c>
      <c r="C80" s="2" t="s">
        <v>570</v>
      </c>
      <c r="G80" s="34" t="s">
        <v>116</v>
      </c>
      <c r="H80" s="37" t="s">
        <v>162</v>
      </c>
    </row>
    <row r="81" spans="1:8" ht="30" x14ac:dyDescent="0.25">
      <c r="A81" t="s">
        <v>23</v>
      </c>
      <c r="B81" s="35" t="s">
        <v>164</v>
      </c>
      <c r="C81" s="2" t="s">
        <v>570</v>
      </c>
      <c r="G81" s="34" t="s">
        <v>116</v>
      </c>
      <c r="H81" s="37" t="s">
        <v>165</v>
      </c>
    </row>
    <row r="82" spans="1:8" ht="30" x14ac:dyDescent="0.25">
      <c r="A82" t="s">
        <v>23</v>
      </c>
      <c r="B82" s="35" t="s">
        <v>613</v>
      </c>
      <c r="C82" s="2" t="s">
        <v>570</v>
      </c>
      <c r="E82" s="68">
        <v>1973</v>
      </c>
      <c r="G82" s="34" t="s">
        <v>126</v>
      </c>
      <c r="H82" s="37" t="s">
        <v>125</v>
      </c>
    </row>
    <row r="83" spans="1:8" x14ac:dyDescent="0.25">
      <c r="A83" t="s">
        <v>23</v>
      </c>
      <c r="B83" s="35" t="s">
        <v>192</v>
      </c>
      <c r="C83" s="2" t="s">
        <v>570</v>
      </c>
      <c r="E83" s="2">
        <v>1988</v>
      </c>
      <c r="G83" s="34" t="s">
        <v>174</v>
      </c>
      <c r="H83" s="37" t="s">
        <v>189</v>
      </c>
    </row>
    <row r="85" spans="1:8" x14ac:dyDescent="0.25">
      <c r="H85" s="36"/>
    </row>
    <row r="86" spans="1:8" x14ac:dyDescent="0.25">
      <c r="B86" s="5" t="s">
        <v>9</v>
      </c>
      <c r="C86" s="7">
        <f>SUM(C2:C84)</f>
        <v>78538</v>
      </c>
      <c r="D86" s="27">
        <f>SUM(D2:D83)</f>
        <v>14.874621212121209</v>
      </c>
      <c r="E86" s="123">
        <f>D86/729.94</f>
        <v>2.0377868334549701E-2</v>
      </c>
    </row>
    <row r="88" spans="1:8" x14ac:dyDescent="0.25">
      <c r="A88" s="135" t="s">
        <v>564</v>
      </c>
      <c r="B88" s="136" t="s">
        <v>565</v>
      </c>
    </row>
    <row r="89" spans="1:8" x14ac:dyDescent="0.25">
      <c r="A89" s="72"/>
      <c r="B89" s="101" t="s">
        <v>566</v>
      </c>
    </row>
    <row r="90" spans="1:8" x14ac:dyDescent="0.25">
      <c r="A90" s="114"/>
      <c r="B90" s="136" t="s">
        <v>567</v>
      </c>
    </row>
    <row r="91" spans="1:8" x14ac:dyDescent="0.25">
      <c r="A91" s="11"/>
      <c r="B91" s="137" t="s">
        <v>568</v>
      </c>
    </row>
    <row r="92" spans="1:8" s="111" customFormat="1" x14ac:dyDescent="0.25">
      <c r="A92" s="11"/>
      <c r="B92" s="137"/>
      <c r="C92" s="112"/>
      <c r="E92" s="112"/>
      <c r="G92" s="113"/>
    </row>
    <row r="94" spans="1:8" x14ac:dyDescent="0.25">
      <c r="B94" s="138" t="s">
        <v>572</v>
      </c>
    </row>
    <row r="95" spans="1:8" x14ac:dyDescent="0.25">
      <c r="B95" s="114" t="s">
        <v>179</v>
      </c>
      <c r="C95" s="111" t="s">
        <v>570</v>
      </c>
      <c r="D95" s="111"/>
      <c r="E95" s="112" t="s">
        <v>180</v>
      </c>
      <c r="F95" s="111"/>
      <c r="G95" s="113" t="s">
        <v>174</v>
      </c>
      <c r="H95" t="s">
        <v>573</v>
      </c>
    </row>
    <row r="96" spans="1:8" x14ac:dyDescent="0.25">
      <c r="B96" s="115" t="s">
        <v>225</v>
      </c>
      <c r="C96" s="111" t="s">
        <v>570</v>
      </c>
      <c r="D96" s="116"/>
      <c r="E96" s="112" t="s">
        <v>180</v>
      </c>
      <c r="F96" s="111"/>
      <c r="G96" s="113" t="s">
        <v>174</v>
      </c>
      <c r="H96" s="111" t="s">
        <v>573</v>
      </c>
    </row>
    <row r="97" spans="2:8" x14ac:dyDescent="0.25">
      <c r="B97" s="115" t="s">
        <v>226</v>
      </c>
      <c r="C97" s="111" t="s">
        <v>570</v>
      </c>
      <c r="D97" s="116"/>
      <c r="E97" s="112" t="s">
        <v>180</v>
      </c>
      <c r="F97" s="111"/>
      <c r="G97" s="113" t="s">
        <v>174</v>
      </c>
      <c r="H97" s="111" t="s">
        <v>573</v>
      </c>
    </row>
    <row r="98" spans="2:8" x14ac:dyDescent="0.25">
      <c r="B98" s="114" t="s">
        <v>227</v>
      </c>
      <c r="C98" s="111" t="s">
        <v>570</v>
      </c>
      <c r="D98" s="111"/>
      <c r="E98" s="112" t="s">
        <v>180</v>
      </c>
      <c r="F98" s="111"/>
      <c r="G98" s="113" t="s">
        <v>174</v>
      </c>
      <c r="H98" s="111" t="s">
        <v>573</v>
      </c>
    </row>
    <row r="99" spans="2:8" x14ac:dyDescent="0.25">
      <c r="B99" s="114" t="s">
        <v>228</v>
      </c>
      <c r="C99" s="111" t="s">
        <v>570</v>
      </c>
      <c r="D99" s="111"/>
      <c r="E99" s="112" t="s">
        <v>180</v>
      </c>
      <c r="F99" s="111"/>
      <c r="G99" s="113" t="s">
        <v>174</v>
      </c>
      <c r="H99" s="111" t="s">
        <v>573</v>
      </c>
    </row>
    <row r="100" spans="2:8" x14ac:dyDescent="0.25">
      <c r="B100" s="114" t="s">
        <v>229</v>
      </c>
      <c r="C100" s="111" t="s">
        <v>570</v>
      </c>
      <c r="D100" s="111"/>
      <c r="E100" s="112" t="s">
        <v>180</v>
      </c>
      <c r="F100" s="111"/>
      <c r="G100" s="113" t="s">
        <v>174</v>
      </c>
      <c r="H100" s="111" t="s">
        <v>573</v>
      </c>
    </row>
    <row r="101" spans="2:8" ht="30" x14ac:dyDescent="0.25">
      <c r="B101" s="119" t="s">
        <v>230</v>
      </c>
      <c r="C101" s="111" t="s">
        <v>570</v>
      </c>
      <c r="D101" s="111"/>
      <c r="E101" s="112" t="s">
        <v>180</v>
      </c>
      <c r="F101" s="111"/>
      <c r="G101" s="113" t="s">
        <v>174</v>
      </c>
      <c r="H101" s="111" t="s">
        <v>573</v>
      </c>
    </row>
    <row r="102" spans="2:8" x14ac:dyDescent="0.25">
      <c r="B102" s="119" t="s">
        <v>231</v>
      </c>
      <c r="C102" s="111" t="s">
        <v>570</v>
      </c>
      <c r="D102" s="111"/>
      <c r="E102" s="112" t="s">
        <v>180</v>
      </c>
      <c r="F102" s="111"/>
      <c r="G102" s="113" t="s">
        <v>174</v>
      </c>
      <c r="H102" s="111" t="s">
        <v>573</v>
      </c>
    </row>
    <row r="103" spans="2:8" x14ac:dyDescent="0.25">
      <c r="B103" s="115" t="s">
        <v>186</v>
      </c>
      <c r="C103" s="111" t="s">
        <v>570</v>
      </c>
      <c r="D103" s="116"/>
      <c r="E103" s="116" t="s">
        <v>180</v>
      </c>
      <c r="F103" s="117"/>
      <c r="G103" s="115" t="s">
        <v>174</v>
      </c>
      <c r="H103" s="111" t="s">
        <v>573</v>
      </c>
    </row>
    <row r="104" spans="2:8" x14ac:dyDescent="0.25">
      <c r="B104" s="115" t="s">
        <v>187</v>
      </c>
      <c r="C104" s="111" t="s">
        <v>570</v>
      </c>
      <c r="D104" s="116"/>
      <c r="E104" s="116" t="s">
        <v>180</v>
      </c>
      <c r="F104" s="117"/>
      <c r="G104" s="115" t="s">
        <v>174</v>
      </c>
      <c r="H104" s="111" t="s">
        <v>573</v>
      </c>
    </row>
    <row r="105" spans="2:8" x14ac:dyDescent="0.25">
      <c r="B105" s="115" t="s">
        <v>205</v>
      </c>
      <c r="C105" s="111" t="s">
        <v>570</v>
      </c>
      <c r="D105" s="111"/>
      <c r="E105" s="112" t="s">
        <v>180</v>
      </c>
      <c r="F105" s="120"/>
      <c r="G105" s="121" t="s">
        <v>174</v>
      </c>
      <c r="H105" s="111" t="s">
        <v>573</v>
      </c>
    </row>
    <row r="106" spans="2:8" x14ac:dyDescent="0.25">
      <c r="B106" s="114" t="s">
        <v>206</v>
      </c>
      <c r="C106" s="111" t="s">
        <v>570</v>
      </c>
      <c r="D106" s="111"/>
      <c r="E106" s="112" t="s">
        <v>180</v>
      </c>
      <c r="F106" s="120"/>
      <c r="G106" s="121" t="s">
        <v>174</v>
      </c>
      <c r="H106" s="111" t="s">
        <v>573</v>
      </c>
    </row>
    <row r="107" spans="2:8" x14ac:dyDescent="0.25">
      <c r="B107" s="115" t="s">
        <v>204</v>
      </c>
      <c r="C107" s="111" t="s">
        <v>570</v>
      </c>
      <c r="D107" s="111"/>
      <c r="E107" s="112" t="s">
        <v>180</v>
      </c>
      <c r="F107" s="120"/>
      <c r="G107" s="121" t="s">
        <v>174</v>
      </c>
      <c r="H107" s="111" t="s">
        <v>573</v>
      </c>
    </row>
    <row r="108" spans="2:8" x14ac:dyDescent="0.25">
      <c r="B108" s="115" t="s">
        <v>196</v>
      </c>
      <c r="C108" s="111" t="s">
        <v>570</v>
      </c>
      <c r="D108" s="111"/>
      <c r="E108" s="112" t="s">
        <v>180</v>
      </c>
      <c r="F108" s="120"/>
      <c r="G108" s="113" t="s">
        <v>174</v>
      </c>
      <c r="H108" s="111" t="s">
        <v>573</v>
      </c>
    </row>
    <row r="109" spans="2:8" x14ac:dyDescent="0.25">
      <c r="B109" s="114" t="s">
        <v>209</v>
      </c>
      <c r="C109" s="111" t="s">
        <v>570</v>
      </c>
      <c r="D109" s="111"/>
      <c r="E109" s="112" t="s">
        <v>180</v>
      </c>
      <c r="F109" s="118"/>
      <c r="G109" s="113" t="s">
        <v>174</v>
      </c>
      <c r="H109" s="111" t="s">
        <v>573</v>
      </c>
    </row>
    <row r="110" spans="2:8" x14ac:dyDescent="0.25">
      <c r="B110" s="114" t="s">
        <v>210</v>
      </c>
      <c r="C110" s="111" t="s">
        <v>570</v>
      </c>
      <c r="D110" s="111"/>
      <c r="E110" s="112" t="s">
        <v>180</v>
      </c>
      <c r="F110" s="118"/>
      <c r="G110" s="113" t="s">
        <v>174</v>
      </c>
      <c r="H110" s="111" t="s">
        <v>573</v>
      </c>
    </row>
    <row r="111" spans="2:8" x14ac:dyDescent="0.25">
      <c r="B111" s="114" t="s">
        <v>212</v>
      </c>
      <c r="C111" s="111" t="s">
        <v>570</v>
      </c>
      <c r="D111" s="111"/>
      <c r="E111" s="112" t="s">
        <v>180</v>
      </c>
      <c r="F111" s="118"/>
      <c r="G111" s="113" t="s">
        <v>174</v>
      </c>
      <c r="H111" s="111" t="s">
        <v>573</v>
      </c>
    </row>
    <row r="112" spans="2:8" x14ac:dyDescent="0.25">
      <c r="B112" s="114" t="s">
        <v>211</v>
      </c>
      <c r="C112" s="111" t="s">
        <v>570</v>
      </c>
      <c r="D112" s="111"/>
      <c r="E112" s="112" t="s">
        <v>180</v>
      </c>
      <c r="F112" s="118"/>
      <c r="G112" s="113" t="s">
        <v>174</v>
      </c>
      <c r="H112" s="111" t="s">
        <v>573</v>
      </c>
    </row>
    <row r="113" spans="2:8" x14ac:dyDescent="0.25">
      <c r="B113" s="114" t="s">
        <v>213</v>
      </c>
      <c r="C113" s="111" t="s">
        <v>570</v>
      </c>
      <c r="D113" s="111"/>
      <c r="E113" s="112" t="s">
        <v>180</v>
      </c>
      <c r="F113" s="118"/>
      <c r="G113" s="113" t="s">
        <v>174</v>
      </c>
      <c r="H113" s="111" t="s">
        <v>573</v>
      </c>
    </row>
    <row r="114" spans="2:8" x14ac:dyDescent="0.25">
      <c r="B114" s="114" t="s">
        <v>215</v>
      </c>
      <c r="C114" s="111" t="s">
        <v>570</v>
      </c>
      <c r="D114" s="111"/>
      <c r="E114" s="112" t="s">
        <v>180</v>
      </c>
      <c r="F114" s="118"/>
      <c r="G114" s="113" t="s">
        <v>174</v>
      </c>
      <c r="H114" s="111" t="s">
        <v>573</v>
      </c>
    </row>
    <row r="115" spans="2:8" x14ac:dyDescent="0.25">
      <c r="B115" s="114" t="s">
        <v>216</v>
      </c>
      <c r="C115" s="111" t="s">
        <v>570</v>
      </c>
      <c r="D115" s="111"/>
      <c r="E115" s="112" t="s">
        <v>180</v>
      </c>
      <c r="F115" s="118"/>
      <c r="G115" s="113" t="s">
        <v>174</v>
      </c>
      <c r="H115" s="111" t="s">
        <v>573</v>
      </c>
    </row>
    <row r="116" spans="2:8" x14ac:dyDescent="0.25">
      <c r="B116" s="114" t="s">
        <v>217</v>
      </c>
      <c r="C116" s="111" t="s">
        <v>570</v>
      </c>
      <c r="D116" s="111"/>
      <c r="E116" s="112" t="s">
        <v>180</v>
      </c>
      <c r="F116" s="118"/>
      <c r="G116" s="113" t="s">
        <v>174</v>
      </c>
      <c r="H116" s="111" t="s">
        <v>573</v>
      </c>
    </row>
    <row r="117" spans="2:8" x14ac:dyDescent="0.25">
      <c r="B117" s="114" t="s">
        <v>214</v>
      </c>
      <c r="C117" s="111" t="s">
        <v>570</v>
      </c>
      <c r="D117" s="111"/>
      <c r="E117" s="112" t="s">
        <v>180</v>
      </c>
      <c r="F117" s="118"/>
      <c r="G117" s="113" t="s">
        <v>174</v>
      </c>
      <c r="H117" s="111" t="s">
        <v>573</v>
      </c>
    </row>
    <row r="118" spans="2:8" x14ac:dyDescent="0.25">
      <c r="B118" s="114" t="s">
        <v>218</v>
      </c>
      <c r="C118" s="111" t="s">
        <v>570</v>
      </c>
      <c r="D118" s="111"/>
      <c r="E118" s="112" t="s">
        <v>180</v>
      </c>
      <c r="F118" s="118"/>
      <c r="G118" s="113" t="s">
        <v>174</v>
      </c>
      <c r="H118" s="111" t="s">
        <v>573</v>
      </c>
    </row>
    <row r="119" spans="2:8" x14ac:dyDescent="0.25">
      <c r="B119" s="114" t="s">
        <v>219</v>
      </c>
      <c r="C119" s="111" t="s">
        <v>570</v>
      </c>
      <c r="D119" s="111"/>
      <c r="E119" s="112" t="s">
        <v>180</v>
      </c>
      <c r="F119" s="118"/>
      <c r="G119" s="113" t="s">
        <v>174</v>
      </c>
      <c r="H119" s="111" t="s">
        <v>573</v>
      </c>
    </row>
    <row r="120" spans="2:8" x14ac:dyDescent="0.25">
      <c r="B120" s="114" t="s">
        <v>220</v>
      </c>
      <c r="C120" s="111" t="s">
        <v>570</v>
      </c>
      <c r="D120" s="111"/>
      <c r="E120" s="112" t="s">
        <v>180</v>
      </c>
      <c r="F120" s="118"/>
      <c r="G120" s="113" t="s">
        <v>174</v>
      </c>
      <c r="H120" s="111" t="s">
        <v>573</v>
      </c>
    </row>
    <row r="121" spans="2:8" x14ac:dyDescent="0.25">
      <c r="B121" s="114" t="s">
        <v>221</v>
      </c>
      <c r="C121" s="111" t="s">
        <v>570</v>
      </c>
      <c r="D121" s="111"/>
      <c r="E121" s="112" t="s">
        <v>180</v>
      </c>
      <c r="F121" s="118"/>
      <c r="G121" s="113" t="s">
        <v>174</v>
      </c>
      <c r="H121" s="111" t="s">
        <v>573</v>
      </c>
    </row>
    <row r="122" spans="2:8" x14ac:dyDescent="0.25">
      <c r="B122" s="114" t="s">
        <v>193</v>
      </c>
      <c r="C122" s="111" t="s">
        <v>570</v>
      </c>
      <c r="D122" s="111"/>
      <c r="E122" s="112" t="s">
        <v>180</v>
      </c>
      <c r="F122" s="111"/>
      <c r="G122" s="113" t="s">
        <v>174</v>
      </c>
      <c r="H122" s="111" t="s">
        <v>573</v>
      </c>
    </row>
  </sheetData>
  <mergeCells count="1">
    <mergeCell ref="H21:I2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topLeftCell="A13" workbookViewId="0">
      <selection activeCell="B3" sqref="B3"/>
    </sheetView>
  </sheetViews>
  <sheetFormatPr defaultRowHeight="15" x14ac:dyDescent="0.25"/>
  <cols>
    <col min="1" max="1" width="9.140625" style="61"/>
    <col min="2" max="2" width="38.5703125" style="61" customWidth="1"/>
    <col min="3" max="3" width="14.28515625" style="61" customWidth="1"/>
    <col min="4" max="4" width="14.85546875" style="61" customWidth="1"/>
    <col min="5" max="5" width="11.42578125" style="61" customWidth="1"/>
    <col min="6" max="6" width="17.7109375" style="61" customWidth="1"/>
    <col min="7" max="7" width="18.7109375" style="85" customWidth="1"/>
    <col min="8" max="8" width="37.28515625" style="85" customWidth="1"/>
    <col min="9" max="9" width="10.140625" style="61" customWidth="1"/>
    <col min="10" max="10" width="29" style="61" customWidth="1"/>
    <col min="11" max="12" width="9.140625" style="61"/>
    <col min="13" max="13" width="12.42578125" style="61" customWidth="1"/>
    <col min="14" max="14" width="28.7109375" style="61" customWidth="1"/>
    <col min="15" max="15" width="10.42578125" style="61" customWidth="1"/>
    <col min="16" max="16" width="18.28515625" style="61" customWidth="1"/>
    <col min="17" max="18" width="13.42578125" style="61" customWidth="1"/>
    <col min="19" max="19" width="5.7109375" style="61" customWidth="1"/>
    <col min="20" max="20" width="44.7109375" style="61" customWidth="1"/>
    <col min="21" max="16384" width="9.140625" style="61"/>
  </cols>
  <sheetData>
    <row r="1" spans="1:20" ht="60" x14ac:dyDescent="0.25">
      <c r="A1" s="62" t="s">
        <v>0</v>
      </c>
      <c r="B1" s="62" t="s">
        <v>1</v>
      </c>
      <c r="C1" s="62" t="s">
        <v>5</v>
      </c>
      <c r="D1" s="62" t="s">
        <v>3</v>
      </c>
      <c r="E1" s="62" t="s">
        <v>2</v>
      </c>
      <c r="F1" s="62" t="s">
        <v>560</v>
      </c>
      <c r="G1" s="62" t="s">
        <v>4</v>
      </c>
      <c r="H1" s="62" t="s">
        <v>11</v>
      </c>
      <c r="I1" s="63"/>
      <c r="K1" s="63"/>
    </row>
    <row r="2" spans="1:20" ht="60" x14ac:dyDescent="0.25">
      <c r="A2" s="44" t="s">
        <v>49</v>
      </c>
      <c r="B2" s="44" t="s">
        <v>232</v>
      </c>
      <c r="C2" s="47">
        <v>5280</v>
      </c>
      <c r="D2" s="28">
        <f>C2/5280</f>
        <v>1</v>
      </c>
      <c r="E2" s="47">
        <v>1955</v>
      </c>
      <c r="F2" s="44"/>
      <c r="G2" s="55" t="s">
        <v>362</v>
      </c>
      <c r="H2" s="55" t="s">
        <v>366</v>
      </c>
      <c r="I2" s="29"/>
      <c r="J2" s="44"/>
      <c r="K2" s="47"/>
      <c r="L2" s="44"/>
      <c r="M2" s="44"/>
      <c r="N2" s="44"/>
      <c r="O2" s="44"/>
      <c r="Q2" s="44"/>
    </row>
    <row r="3" spans="1:20" ht="135" x14ac:dyDescent="0.25">
      <c r="A3" s="44" t="s">
        <v>49</v>
      </c>
      <c r="B3" s="55" t="s">
        <v>128</v>
      </c>
      <c r="C3" s="47" t="s">
        <v>570</v>
      </c>
      <c r="D3" s="44"/>
      <c r="E3" s="47" t="s">
        <v>508</v>
      </c>
      <c r="F3" s="44"/>
      <c r="G3" s="55" t="s">
        <v>510</v>
      </c>
      <c r="H3" s="55" t="s">
        <v>509</v>
      </c>
      <c r="I3" s="28"/>
      <c r="J3" s="44"/>
      <c r="K3" s="47"/>
      <c r="L3" s="44"/>
      <c r="M3" s="44"/>
      <c r="N3" s="44"/>
      <c r="O3" s="44"/>
      <c r="Q3" s="44"/>
    </row>
    <row r="4" spans="1:20" ht="165" x14ac:dyDescent="0.25">
      <c r="A4" s="44" t="s">
        <v>49</v>
      </c>
      <c r="B4" s="44" t="s">
        <v>239</v>
      </c>
      <c r="C4" s="47" t="s">
        <v>570</v>
      </c>
      <c r="D4" s="44"/>
      <c r="E4" s="47" t="s">
        <v>504</v>
      </c>
      <c r="F4" s="47" t="s">
        <v>505</v>
      </c>
      <c r="G4" s="55" t="s">
        <v>502</v>
      </c>
      <c r="H4" s="55" t="s">
        <v>506</v>
      </c>
      <c r="I4" s="28"/>
      <c r="J4" s="44"/>
      <c r="K4" s="47"/>
      <c r="L4" s="44"/>
      <c r="M4" s="44"/>
      <c r="N4" s="44"/>
      <c r="O4" s="44"/>
      <c r="Q4" s="44"/>
      <c r="T4" s="44"/>
    </row>
    <row r="5" spans="1:20" ht="90" x14ac:dyDescent="0.25">
      <c r="A5" s="44" t="s">
        <v>49</v>
      </c>
      <c r="B5" s="44" t="s">
        <v>240</v>
      </c>
      <c r="C5" s="47" t="s">
        <v>570</v>
      </c>
      <c r="D5" s="44"/>
      <c r="E5" s="47" t="s">
        <v>504</v>
      </c>
      <c r="F5" s="47">
        <v>2006</v>
      </c>
      <c r="G5" s="55" t="s">
        <v>503</v>
      </c>
      <c r="H5" s="55" t="s">
        <v>507</v>
      </c>
      <c r="I5" s="28"/>
      <c r="J5" s="44"/>
      <c r="K5" s="47"/>
      <c r="L5" s="44"/>
      <c r="M5" s="44"/>
      <c r="N5" s="44"/>
      <c r="O5" s="44"/>
      <c r="Q5" s="44"/>
    </row>
    <row r="6" spans="1:20" ht="60" x14ac:dyDescent="0.25">
      <c r="A6" s="44" t="s">
        <v>49</v>
      </c>
      <c r="B6" s="44" t="s">
        <v>236</v>
      </c>
      <c r="C6" s="44">
        <v>3250</v>
      </c>
      <c r="D6" s="109">
        <f>C6/5280</f>
        <v>0.61553030303030298</v>
      </c>
      <c r="E6" s="47" t="s">
        <v>365</v>
      </c>
      <c r="F6" s="44"/>
      <c r="G6" s="55" t="s">
        <v>363</v>
      </c>
      <c r="H6" s="55" t="s">
        <v>364</v>
      </c>
      <c r="I6" s="28"/>
      <c r="J6" s="44"/>
      <c r="K6" s="47"/>
      <c r="L6" s="44"/>
      <c r="M6" s="44"/>
      <c r="N6" s="44"/>
      <c r="O6" s="44"/>
      <c r="Q6" s="44"/>
    </row>
    <row r="7" spans="1:20" ht="90" x14ac:dyDescent="0.25">
      <c r="A7" s="44" t="s">
        <v>49</v>
      </c>
      <c r="B7" s="44" t="s">
        <v>237</v>
      </c>
      <c r="C7" s="44">
        <v>4800</v>
      </c>
      <c r="D7" s="109">
        <f>C7/5280</f>
        <v>0.90909090909090906</v>
      </c>
      <c r="E7" s="47">
        <v>1992</v>
      </c>
      <c r="F7" s="55" t="s">
        <v>513</v>
      </c>
      <c r="G7" s="55" t="s">
        <v>512</v>
      </c>
      <c r="H7" s="55" t="s">
        <v>511</v>
      </c>
      <c r="I7" s="28"/>
      <c r="J7" s="44"/>
      <c r="K7" s="47"/>
      <c r="L7" s="44"/>
      <c r="M7" s="44"/>
      <c r="O7" s="44"/>
      <c r="Q7" s="44"/>
    </row>
    <row r="8" spans="1:20" ht="30" x14ac:dyDescent="0.25">
      <c r="A8" s="61" t="s">
        <v>49</v>
      </c>
      <c r="B8" s="61" t="s">
        <v>235</v>
      </c>
      <c r="C8" s="63" t="s">
        <v>570</v>
      </c>
      <c r="E8" s="63" t="s">
        <v>180</v>
      </c>
      <c r="G8" s="85" t="s">
        <v>174</v>
      </c>
    </row>
    <row r="9" spans="1:20" ht="30" x14ac:dyDescent="0.25">
      <c r="A9" s="44" t="s">
        <v>49</v>
      </c>
      <c r="B9" s="44" t="s">
        <v>233</v>
      </c>
      <c r="C9" s="44">
        <v>400</v>
      </c>
      <c r="D9" s="109">
        <f>C9/5280</f>
        <v>7.575757575757576E-2</v>
      </c>
      <c r="E9" s="47">
        <v>1988</v>
      </c>
      <c r="F9" s="55" t="s">
        <v>234</v>
      </c>
      <c r="G9" s="55" t="s">
        <v>173</v>
      </c>
      <c r="H9" s="55" t="s">
        <v>238</v>
      </c>
      <c r="I9" s="64"/>
      <c r="J9" s="64"/>
      <c r="K9" s="47"/>
      <c r="L9" s="44"/>
      <c r="M9" s="44"/>
      <c r="N9" s="44"/>
      <c r="O9" s="44"/>
      <c r="P9" s="44"/>
      <c r="Q9" s="44"/>
      <c r="R9" s="44"/>
      <c r="T9" s="44"/>
    </row>
    <row r="10" spans="1:20" s="127" customFormat="1" ht="75" x14ac:dyDescent="0.25">
      <c r="A10" s="117" t="s">
        <v>49</v>
      </c>
      <c r="B10" s="117" t="s">
        <v>416</v>
      </c>
      <c r="C10" s="116" t="s">
        <v>570</v>
      </c>
      <c r="D10" s="117"/>
      <c r="E10" s="116" t="s">
        <v>399</v>
      </c>
      <c r="F10" s="116" t="s">
        <v>607</v>
      </c>
      <c r="G10" s="117" t="s">
        <v>417</v>
      </c>
      <c r="H10" s="117" t="s">
        <v>608</v>
      </c>
    </row>
    <row r="11" spans="1:20" ht="30" x14ac:dyDescent="0.25">
      <c r="A11" s="44" t="s">
        <v>49</v>
      </c>
      <c r="B11" s="44" t="s">
        <v>50</v>
      </c>
      <c r="C11" s="47" t="s">
        <v>570</v>
      </c>
      <c r="D11" s="44"/>
      <c r="E11" s="47">
        <v>2009</v>
      </c>
      <c r="F11" s="44"/>
      <c r="G11" s="55" t="s">
        <v>47</v>
      </c>
      <c r="H11" s="55" t="s">
        <v>51</v>
      </c>
      <c r="I11" s="28"/>
      <c r="J11" s="44"/>
      <c r="K11" s="47"/>
      <c r="L11" s="44"/>
      <c r="M11" s="44"/>
      <c r="O11" s="44"/>
      <c r="P11" s="44"/>
      <c r="Q11" s="44"/>
    </row>
    <row r="12" spans="1:20" ht="195" x14ac:dyDescent="0.25">
      <c r="A12" s="44" t="s">
        <v>49</v>
      </c>
      <c r="B12" s="44" t="s">
        <v>52</v>
      </c>
      <c r="C12" s="47" t="s">
        <v>570</v>
      </c>
      <c r="D12" s="44"/>
      <c r="E12" s="63">
        <v>1987</v>
      </c>
      <c r="F12" s="47">
        <v>2009</v>
      </c>
      <c r="G12" s="84" t="s">
        <v>514</v>
      </c>
      <c r="H12" s="84" t="s">
        <v>515</v>
      </c>
      <c r="I12" s="28"/>
      <c r="J12" s="44"/>
      <c r="K12" s="47"/>
      <c r="L12" s="44"/>
      <c r="M12" s="44"/>
      <c r="O12" s="44"/>
      <c r="P12" s="44"/>
      <c r="Q12" s="44"/>
    </row>
    <row r="13" spans="1:20" ht="90" x14ac:dyDescent="0.25">
      <c r="A13" s="44" t="s">
        <v>49</v>
      </c>
      <c r="B13" s="55" t="s">
        <v>444</v>
      </c>
      <c r="C13" s="47">
        <f>21571-574-3050</f>
        <v>17947</v>
      </c>
      <c r="D13" s="28">
        <f>C13/5280</f>
        <v>3.3990530303030302</v>
      </c>
      <c r="F13" s="47" t="s">
        <v>445</v>
      </c>
      <c r="G13" s="84" t="s">
        <v>446</v>
      </c>
      <c r="H13" s="84" t="s">
        <v>447</v>
      </c>
      <c r="I13" s="28"/>
      <c r="J13" s="44"/>
      <c r="K13" s="47"/>
      <c r="L13" s="44"/>
      <c r="M13" s="44"/>
      <c r="O13" s="44"/>
      <c r="P13" s="44"/>
      <c r="Q13" s="44"/>
    </row>
    <row r="15" spans="1:20" s="127" customFormat="1" x14ac:dyDescent="0.25">
      <c r="A15" s="117"/>
      <c r="B15" s="117"/>
      <c r="C15" s="117"/>
      <c r="D15" s="117"/>
      <c r="E15" s="117"/>
      <c r="F15" s="40"/>
      <c r="G15" s="117"/>
      <c r="H15" s="117"/>
    </row>
    <row r="16" spans="1:20" s="92" customFormat="1" x14ac:dyDescent="0.25">
      <c r="A16" s="65"/>
      <c r="B16" s="90" t="s">
        <v>9</v>
      </c>
      <c r="C16" s="91">
        <f>SUM(C2:C13)</f>
        <v>31677</v>
      </c>
      <c r="D16" s="66">
        <f>C16/5280</f>
        <v>5.9994318181818178</v>
      </c>
      <c r="E16" s="67">
        <f>D16/49.59</f>
        <v>0.12098067792260168</v>
      </c>
      <c r="F16" s="65"/>
      <c r="G16" s="89"/>
      <c r="H16" s="89"/>
      <c r="I16" s="66"/>
      <c r="J16" s="65"/>
      <c r="K16" s="91"/>
      <c r="L16" s="65"/>
      <c r="M16" s="65"/>
      <c r="O16" s="65"/>
      <c r="Q16" s="65"/>
    </row>
    <row r="17" spans="1:20" x14ac:dyDescent="0.25">
      <c r="A17" s="44"/>
      <c r="B17" s="44"/>
      <c r="C17" s="44"/>
      <c r="E17" s="45"/>
      <c r="F17" s="44"/>
      <c r="G17" s="86"/>
      <c r="H17" s="86"/>
      <c r="I17" s="29"/>
      <c r="J17" s="44"/>
      <c r="K17" s="47"/>
      <c r="L17" s="44"/>
      <c r="M17" s="44"/>
      <c r="O17" s="44"/>
      <c r="P17" s="44"/>
      <c r="Q17" s="44"/>
      <c r="R17" s="44"/>
    </row>
    <row r="18" spans="1:20" x14ac:dyDescent="0.25">
      <c r="A18" s="44"/>
      <c r="B18" s="44"/>
      <c r="C18" s="44"/>
      <c r="D18" s="44"/>
      <c r="F18" s="44"/>
      <c r="G18" s="84"/>
      <c r="H18" s="84"/>
      <c r="I18" s="28"/>
      <c r="J18" s="44"/>
      <c r="K18" s="47"/>
      <c r="L18" s="44"/>
      <c r="M18" s="44"/>
      <c r="O18" s="44"/>
      <c r="Q18" s="44"/>
    </row>
    <row r="19" spans="1:20" x14ac:dyDescent="0.25">
      <c r="A19" s="44"/>
      <c r="B19" s="44"/>
      <c r="C19" s="44"/>
      <c r="D19" s="44"/>
      <c r="E19" s="45"/>
      <c r="F19" s="44"/>
      <c r="G19" s="86"/>
      <c r="H19" s="87"/>
      <c r="I19" s="29"/>
      <c r="J19" s="44"/>
      <c r="K19" s="47"/>
      <c r="L19" s="44"/>
      <c r="M19" s="44"/>
      <c r="O19" s="44"/>
      <c r="P19" s="44"/>
      <c r="Q19" s="44"/>
      <c r="R19" s="44"/>
    </row>
    <row r="20" spans="1:20" x14ac:dyDescent="0.25">
      <c r="A20" s="135" t="s">
        <v>564</v>
      </c>
      <c r="B20" s="136" t="s">
        <v>565</v>
      </c>
      <c r="C20" s="44"/>
      <c r="D20" s="44"/>
      <c r="F20" s="44"/>
      <c r="G20" s="55"/>
      <c r="H20" s="55"/>
      <c r="I20" s="28"/>
      <c r="J20" s="44"/>
      <c r="K20" s="47"/>
      <c r="L20" s="44"/>
      <c r="M20" s="44"/>
      <c r="O20" s="44"/>
      <c r="Q20" s="44"/>
    </row>
    <row r="21" spans="1:20" x14ac:dyDescent="0.25">
      <c r="A21" s="72"/>
      <c r="B21" s="101" t="s">
        <v>566</v>
      </c>
      <c r="C21" s="44"/>
      <c r="D21" s="44"/>
      <c r="E21" s="44"/>
      <c r="F21" s="44"/>
      <c r="G21" s="55"/>
      <c r="H21" s="55"/>
      <c r="I21" s="28"/>
      <c r="J21" s="44"/>
      <c r="K21" s="47"/>
      <c r="L21" s="44"/>
      <c r="M21" s="44"/>
      <c r="O21" s="44"/>
      <c r="Q21" s="44"/>
      <c r="T21" s="44"/>
    </row>
    <row r="22" spans="1:20" x14ac:dyDescent="0.25">
      <c r="A22" s="114"/>
      <c r="B22" s="136" t="s">
        <v>567</v>
      </c>
      <c r="C22" s="44"/>
      <c r="D22" s="44"/>
      <c r="F22" s="44"/>
      <c r="G22" s="84"/>
      <c r="H22" s="84"/>
      <c r="I22" s="28"/>
      <c r="J22" s="44"/>
      <c r="K22" s="47"/>
      <c r="L22" s="44"/>
      <c r="M22" s="44"/>
      <c r="N22" s="44"/>
      <c r="O22" s="44"/>
      <c r="Q22" s="44"/>
    </row>
    <row r="23" spans="1:20" x14ac:dyDescent="0.25">
      <c r="A23" s="11"/>
      <c r="B23" s="137" t="s">
        <v>568</v>
      </c>
      <c r="C23" s="44"/>
      <c r="D23" s="44"/>
      <c r="E23" s="44"/>
      <c r="F23" s="44"/>
      <c r="G23" s="55"/>
      <c r="H23" s="55"/>
      <c r="I23" s="28"/>
      <c r="J23" s="44"/>
      <c r="K23" s="47"/>
      <c r="L23" s="44"/>
      <c r="M23" s="44"/>
      <c r="N23" s="44"/>
      <c r="O23" s="44"/>
      <c r="Q23" s="44"/>
      <c r="T23" s="44"/>
    </row>
    <row r="24" spans="1:20" x14ac:dyDescent="0.25">
      <c r="A24" s="44"/>
      <c r="B24" s="44"/>
      <c r="C24" s="44"/>
      <c r="D24" s="44"/>
      <c r="E24" s="44"/>
      <c r="F24" s="44"/>
      <c r="G24" s="55"/>
      <c r="H24" s="55"/>
      <c r="I24" s="28"/>
      <c r="J24" s="44"/>
      <c r="K24" s="47"/>
      <c r="L24" s="44"/>
      <c r="M24" s="44"/>
      <c r="O24" s="44"/>
      <c r="P24" s="44"/>
      <c r="Q24" s="44"/>
      <c r="R24" s="44"/>
      <c r="T24" s="44"/>
    </row>
    <row r="25" spans="1:20" x14ac:dyDescent="0.25">
      <c r="A25" s="44"/>
      <c r="B25" s="44"/>
      <c r="C25" s="44"/>
      <c r="D25" s="44"/>
      <c r="E25" s="44"/>
      <c r="F25" s="44"/>
      <c r="G25" s="55"/>
      <c r="H25" s="55"/>
      <c r="I25" s="28"/>
      <c r="J25" s="44"/>
      <c r="K25" s="47"/>
      <c r="L25" s="44"/>
      <c r="M25" s="44"/>
      <c r="O25" s="44"/>
      <c r="Q25" s="44"/>
      <c r="T25" s="44"/>
    </row>
    <row r="26" spans="1:20" x14ac:dyDescent="0.25">
      <c r="A26" s="44"/>
      <c r="B26" s="44"/>
      <c r="C26" s="44"/>
      <c r="D26" s="44"/>
      <c r="E26" s="44"/>
      <c r="F26" s="44"/>
      <c r="G26" s="55"/>
      <c r="H26" s="55"/>
      <c r="I26" s="28"/>
      <c r="J26" s="44"/>
      <c r="K26" s="47"/>
      <c r="L26" s="44"/>
      <c r="M26" s="44"/>
      <c r="O26" s="44"/>
      <c r="Q26" s="44"/>
      <c r="T26" s="44"/>
    </row>
    <row r="27" spans="1:20" x14ac:dyDescent="0.25">
      <c r="A27" s="44"/>
      <c r="B27" s="44"/>
      <c r="C27" s="44"/>
      <c r="D27" s="44"/>
      <c r="E27" s="45"/>
      <c r="F27" s="44"/>
      <c r="G27" s="86"/>
      <c r="H27" s="86"/>
      <c r="I27" s="28"/>
      <c r="J27" s="44"/>
      <c r="K27" s="47"/>
      <c r="L27" s="44"/>
      <c r="M27" s="44"/>
      <c r="N27" s="44"/>
      <c r="O27" s="44"/>
      <c r="P27" s="44"/>
      <c r="Q27" s="44"/>
      <c r="R27" s="44"/>
    </row>
    <row r="28" spans="1:20" x14ac:dyDescent="0.25">
      <c r="A28" s="44"/>
      <c r="B28" s="44"/>
      <c r="C28" s="44"/>
      <c r="D28" s="44"/>
      <c r="E28" s="44"/>
      <c r="F28" s="44"/>
      <c r="G28" s="55"/>
      <c r="H28" s="55"/>
      <c r="I28" s="28"/>
      <c r="J28" s="44"/>
      <c r="K28" s="47"/>
      <c r="L28" s="44"/>
      <c r="M28" s="44"/>
      <c r="Q28" s="44"/>
    </row>
    <row r="29" spans="1:20" x14ac:dyDescent="0.25">
      <c r="A29" s="44"/>
      <c r="B29" s="44"/>
      <c r="C29" s="44"/>
      <c r="D29" s="44"/>
      <c r="E29" s="44"/>
      <c r="F29" s="44"/>
      <c r="G29" s="55"/>
      <c r="H29" s="55"/>
      <c r="I29" s="28"/>
      <c r="J29" s="44"/>
      <c r="K29" s="47"/>
      <c r="L29" s="44"/>
      <c r="M29" s="44"/>
      <c r="N29" s="44"/>
      <c r="O29" s="44"/>
      <c r="P29" s="44"/>
      <c r="Q29" s="44"/>
      <c r="R29" s="44"/>
      <c r="T29" s="44"/>
    </row>
    <row r="30" spans="1:20" x14ac:dyDescent="0.25">
      <c r="A30" s="44"/>
      <c r="B30" s="44"/>
      <c r="C30" s="44"/>
      <c r="D30" s="44"/>
      <c r="E30" s="44"/>
      <c r="F30" s="44"/>
      <c r="G30" s="55"/>
      <c r="H30" s="55"/>
      <c r="I30" s="28"/>
      <c r="J30" s="44"/>
      <c r="K30" s="47"/>
      <c r="L30" s="44"/>
      <c r="M30" s="44"/>
      <c r="O30" s="44"/>
      <c r="P30" s="44"/>
      <c r="Q30" s="44"/>
      <c r="R30" s="44"/>
    </row>
    <row r="31" spans="1:20" x14ac:dyDescent="0.25">
      <c r="A31" s="44"/>
      <c r="B31" s="44"/>
      <c r="C31" s="44"/>
      <c r="D31" s="44"/>
      <c r="E31" s="44"/>
      <c r="F31" s="44"/>
      <c r="G31" s="55"/>
      <c r="H31" s="55"/>
      <c r="I31" s="28"/>
      <c r="J31" s="44"/>
      <c r="K31" s="47"/>
      <c r="L31" s="44"/>
      <c r="M31" s="44"/>
      <c r="N31" s="44"/>
      <c r="O31" s="44"/>
      <c r="P31" s="44"/>
      <c r="Q31" s="44"/>
      <c r="R31" s="44"/>
    </row>
    <row r="32" spans="1:20" x14ac:dyDescent="0.25">
      <c r="A32" s="44"/>
      <c r="B32" s="44"/>
      <c r="C32" s="44"/>
      <c r="D32" s="44"/>
      <c r="E32" s="44"/>
      <c r="F32" s="44"/>
      <c r="G32" s="55"/>
      <c r="H32" s="55"/>
      <c r="I32" s="28"/>
      <c r="J32" s="44"/>
      <c r="K32" s="47"/>
      <c r="L32" s="44"/>
      <c r="M32" s="44"/>
      <c r="N32" s="44"/>
      <c r="O32" s="44"/>
      <c r="P32" s="44"/>
      <c r="Q32" s="44"/>
      <c r="R32" s="44"/>
      <c r="T32" s="44"/>
    </row>
    <row r="33" spans="1:20" x14ac:dyDescent="0.25">
      <c r="A33" s="44"/>
      <c r="B33" s="44"/>
      <c r="C33" s="44"/>
      <c r="D33" s="44"/>
      <c r="E33" s="44"/>
      <c r="F33" s="44"/>
      <c r="G33" s="55"/>
      <c r="H33" s="55"/>
      <c r="I33" s="28"/>
      <c r="J33" s="44"/>
      <c r="K33" s="47"/>
      <c r="L33" s="44"/>
      <c r="M33" s="44"/>
      <c r="N33" s="44"/>
      <c r="Q33" s="44"/>
    </row>
    <row r="34" spans="1:20" x14ac:dyDescent="0.25">
      <c r="A34" s="44"/>
      <c r="B34" s="44"/>
      <c r="C34" s="44"/>
      <c r="F34" s="44"/>
      <c r="G34" s="84"/>
      <c r="H34" s="84"/>
      <c r="I34" s="28"/>
      <c r="J34" s="44"/>
      <c r="K34" s="47"/>
      <c r="L34" s="44"/>
      <c r="M34" s="44"/>
      <c r="N34" s="44"/>
      <c r="Q34" s="44"/>
    </row>
    <row r="35" spans="1:20" x14ac:dyDescent="0.25">
      <c r="A35" s="44"/>
      <c r="B35" s="44"/>
      <c r="C35" s="44"/>
      <c r="D35" s="44"/>
      <c r="E35" s="45"/>
      <c r="F35" s="44"/>
      <c r="G35" s="86"/>
      <c r="H35" s="86"/>
      <c r="I35" s="29"/>
      <c r="J35" s="44"/>
      <c r="K35" s="47"/>
      <c r="L35" s="44"/>
      <c r="M35" s="44"/>
      <c r="Q35" s="44"/>
    </row>
    <row r="36" spans="1:20" x14ac:dyDescent="0.25">
      <c r="A36" s="44"/>
      <c r="B36" s="44"/>
      <c r="C36" s="44"/>
      <c r="D36" s="44"/>
      <c r="E36" s="44"/>
      <c r="F36" s="44"/>
      <c r="G36" s="55"/>
      <c r="H36" s="55"/>
      <c r="I36" s="28"/>
      <c r="J36" s="44"/>
      <c r="K36" s="47"/>
      <c r="L36" s="44"/>
      <c r="M36" s="44"/>
      <c r="O36" s="44"/>
      <c r="P36" s="44"/>
      <c r="Q36" s="44"/>
      <c r="R36" s="44"/>
    </row>
    <row r="37" spans="1:20" x14ac:dyDescent="0.25">
      <c r="A37" s="44"/>
      <c r="B37" s="44"/>
      <c r="C37" s="44"/>
      <c r="D37" s="44"/>
      <c r="E37" s="44"/>
      <c r="F37" s="44"/>
      <c r="G37" s="55"/>
      <c r="H37" s="55"/>
      <c r="I37" s="28"/>
      <c r="J37" s="44"/>
      <c r="K37" s="47"/>
      <c r="L37" s="44"/>
      <c r="M37" s="44"/>
      <c r="O37" s="44"/>
      <c r="Q37" s="44"/>
      <c r="T37" s="44"/>
    </row>
    <row r="38" spans="1:20" x14ac:dyDescent="0.25">
      <c r="A38" s="44"/>
      <c r="B38" s="44"/>
      <c r="C38" s="44"/>
      <c r="D38" s="44"/>
      <c r="E38" s="44"/>
      <c r="F38" s="44"/>
      <c r="G38" s="55"/>
      <c r="H38" s="55"/>
      <c r="I38" s="28"/>
      <c r="J38" s="44"/>
      <c r="K38" s="47"/>
      <c r="L38" s="44"/>
      <c r="M38" s="44"/>
      <c r="O38" s="44"/>
      <c r="Q38" s="44"/>
      <c r="T38" s="44"/>
    </row>
    <row r="39" spans="1:20" x14ac:dyDescent="0.25">
      <c r="A39" s="44"/>
      <c r="B39" s="44"/>
      <c r="C39" s="44"/>
      <c r="D39" s="44"/>
      <c r="E39" s="45"/>
      <c r="F39" s="44"/>
      <c r="G39" s="86"/>
      <c r="H39" s="86"/>
      <c r="I39" s="29"/>
      <c r="J39" s="44"/>
      <c r="K39" s="47"/>
      <c r="L39" s="44"/>
      <c r="M39" s="44"/>
      <c r="O39" s="44"/>
      <c r="Q39" s="44"/>
      <c r="T39" s="44"/>
    </row>
    <row r="40" spans="1:20" x14ac:dyDescent="0.25">
      <c r="A40" s="44"/>
      <c r="B40" s="44"/>
      <c r="C40" s="44"/>
      <c r="D40" s="44"/>
      <c r="E40" s="44"/>
      <c r="F40" s="44"/>
      <c r="G40" s="55"/>
      <c r="H40" s="55"/>
      <c r="I40" s="28"/>
      <c r="J40" s="44"/>
      <c r="K40" s="47"/>
      <c r="L40" s="44"/>
      <c r="M40" s="44"/>
      <c r="O40" s="44"/>
      <c r="Q40" s="44"/>
      <c r="T40" s="44"/>
    </row>
    <row r="41" spans="1:20" x14ac:dyDescent="0.25">
      <c r="A41" s="44"/>
      <c r="B41" s="44"/>
      <c r="C41" s="44"/>
      <c r="D41" s="44"/>
      <c r="E41" s="45"/>
      <c r="F41" s="44"/>
      <c r="G41" s="86"/>
      <c r="H41" s="86"/>
      <c r="I41" s="29"/>
      <c r="J41" s="44"/>
      <c r="K41" s="47"/>
      <c r="L41" s="44"/>
      <c r="M41" s="44"/>
      <c r="Q41" s="44"/>
    </row>
    <row r="42" spans="1:20" x14ac:dyDescent="0.25">
      <c r="A42" s="44"/>
      <c r="B42" s="44"/>
      <c r="C42" s="44"/>
      <c r="D42" s="44"/>
      <c r="E42" s="44"/>
      <c r="F42" s="44"/>
      <c r="G42" s="55"/>
      <c r="H42" s="55"/>
      <c r="I42" s="28"/>
      <c r="J42" s="44"/>
      <c r="K42" s="47"/>
      <c r="L42" s="44"/>
      <c r="M42" s="44"/>
      <c r="O42" s="44"/>
      <c r="P42" s="44"/>
      <c r="Q42" s="44"/>
      <c r="R42" s="44"/>
    </row>
    <row r="43" spans="1:20" x14ac:dyDescent="0.25">
      <c r="A43" s="44"/>
      <c r="B43" s="44"/>
      <c r="C43" s="44"/>
      <c r="D43" s="44"/>
      <c r="E43" s="44"/>
      <c r="F43" s="44"/>
      <c r="G43" s="55"/>
      <c r="H43" s="55"/>
      <c r="I43" s="28"/>
      <c r="J43" s="44"/>
      <c r="K43" s="47"/>
      <c r="L43" s="44"/>
      <c r="M43" s="44"/>
      <c r="N43" s="44"/>
      <c r="Q43" s="44"/>
      <c r="T43" s="44"/>
    </row>
    <row r="44" spans="1:20" x14ac:dyDescent="0.25">
      <c r="A44" s="44"/>
      <c r="B44" s="44"/>
      <c r="C44" s="44"/>
      <c r="D44" s="44"/>
      <c r="E44" s="44"/>
      <c r="F44" s="44"/>
      <c r="G44" s="55"/>
      <c r="H44" s="55"/>
      <c r="I44" s="28"/>
      <c r="J44" s="44"/>
      <c r="K44" s="47"/>
      <c r="L44" s="44"/>
      <c r="M44" s="44"/>
      <c r="N44" s="44"/>
      <c r="O44" s="44"/>
      <c r="Q44" s="44"/>
      <c r="R44" s="44"/>
      <c r="T44" s="44"/>
    </row>
    <row r="45" spans="1:20" x14ac:dyDescent="0.25">
      <c r="A45" s="44"/>
      <c r="B45" s="44"/>
      <c r="C45" s="44"/>
      <c r="D45" s="44"/>
      <c r="E45" s="44"/>
      <c r="F45" s="44"/>
      <c r="G45" s="55"/>
      <c r="H45" s="55"/>
      <c r="I45" s="28"/>
      <c r="J45" s="44"/>
      <c r="K45" s="47"/>
      <c r="L45" s="44"/>
      <c r="M45" s="44"/>
      <c r="N45" s="44"/>
      <c r="O45" s="44"/>
      <c r="P45" s="44"/>
      <c r="Q45" s="44"/>
      <c r="T45" s="44"/>
    </row>
    <row r="46" spans="1:20" x14ac:dyDescent="0.25">
      <c r="A46" s="44"/>
      <c r="B46" s="44"/>
      <c r="C46" s="44"/>
      <c r="D46" s="44"/>
      <c r="E46" s="44"/>
      <c r="F46" s="44"/>
      <c r="G46" s="55"/>
      <c r="H46" s="55"/>
      <c r="I46" s="28"/>
      <c r="J46" s="44"/>
      <c r="K46" s="47"/>
      <c r="L46" s="44"/>
      <c r="M46" s="44"/>
      <c r="O46" s="44"/>
      <c r="P46" s="44"/>
      <c r="Q46" s="44"/>
      <c r="R46" s="44"/>
    </row>
    <row r="47" spans="1:20" x14ac:dyDescent="0.25">
      <c r="A47" s="44"/>
      <c r="B47" s="44"/>
      <c r="C47" s="44"/>
      <c r="D47" s="44"/>
      <c r="F47" s="44"/>
      <c r="G47" s="84"/>
      <c r="H47" s="84"/>
      <c r="I47" s="28"/>
      <c r="J47" s="44"/>
      <c r="K47" s="47"/>
      <c r="L47" s="44"/>
      <c r="M47" s="44"/>
      <c r="N47" s="44"/>
      <c r="O47" s="44"/>
      <c r="P47" s="44"/>
      <c r="Q47" s="44"/>
    </row>
    <row r="48" spans="1:20" x14ac:dyDescent="0.25">
      <c r="A48" s="44"/>
      <c r="B48" s="44"/>
      <c r="C48" s="44"/>
      <c r="D48" s="44"/>
      <c r="E48" s="44"/>
      <c r="F48" s="44"/>
      <c r="G48" s="55"/>
      <c r="H48" s="55"/>
      <c r="I48" s="28"/>
      <c r="J48" s="44"/>
      <c r="K48" s="47"/>
      <c r="L48" s="44"/>
      <c r="M48" s="44"/>
      <c r="N48" s="44"/>
      <c r="O48" s="44"/>
      <c r="Q48" s="44"/>
    </row>
    <row r="49" spans="1:20" x14ac:dyDescent="0.25">
      <c r="A49" s="44"/>
      <c r="B49" s="44"/>
      <c r="C49" s="44"/>
      <c r="D49" s="44"/>
      <c r="E49" s="44"/>
      <c r="F49" s="44"/>
      <c r="G49" s="55"/>
      <c r="H49" s="55"/>
      <c r="I49" s="28"/>
      <c r="J49" s="44"/>
      <c r="K49" s="47"/>
      <c r="L49" s="44"/>
      <c r="M49" s="44"/>
      <c r="O49" s="44"/>
      <c r="Q49" s="44"/>
    </row>
    <row r="50" spans="1:20" x14ac:dyDescent="0.25">
      <c r="A50" s="44"/>
      <c r="B50" s="44"/>
      <c r="C50" s="44"/>
      <c r="D50" s="44"/>
      <c r="E50" s="44"/>
      <c r="F50" s="44"/>
      <c r="G50" s="55"/>
      <c r="H50" s="55"/>
      <c r="I50" s="28"/>
      <c r="J50" s="44"/>
      <c r="K50" s="47"/>
      <c r="L50" s="44"/>
      <c r="M50" s="44"/>
      <c r="O50" s="44"/>
      <c r="Q50" s="44"/>
    </row>
    <row r="51" spans="1:20" x14ac:dyDescent="0.25">
      <c r="A51" s="44"/>
      <c r="B51" s="44"/>
      <c r="C51" s="44"/>
      <c r="D51" s="44"/>
      <c r="F51" s="44"/>
      <c r="G51" s="84"/>
      <c r="H51" s="84"/>
      <c r="I51" s="28"/>
      <c r="J51" s="44"/>
      <c r="K51" s="47"/>
      <c r="L51" s="44"/>
      <c r="M51" s="44"/>
      <c r="N51" s="44"/>
      <c r="O51" s="44"/>
      <c r="P51" s="44"/>
      <c r="Q51" s="44"/>
    </row>
    <row r="52" spans="1:20" x14ac:dyDescent="0.25">
      <c r="A52" s="44"/>
      <c r="B52" s="44"/>
      <c r="C52" s="44"/>
      <c r="D52" s="44"/>
      <c r="E52" s="44"/>
      <c r="F52" s="44"/>
      <c r="G52" s="55"/>
      <c r="H52" s="55"/>
      <c r="I52" s="28"/>
      <c r="J52" s="44"/>
      <c r="K52" s="47"/>
      <c r="L52" s="44"/>
      <c r="M52" s="44"/>
      <c r="O52" s="44"/>
      <c r="P52" s="44"/>
      <c r="Q52" s="44"/>
      <c r="R52" s="44"/>
    </row>
    <row r="53" spans="1:20" x14ac:dyDescent="0.25">
      <c r="A53" s="44"/>
      <c r="B53" s="44"/>
      <c r="C53" s="44"/>
      <c r="D53" s="44"/>
      <c r="E53" s="44"/>
      <c r="F53" s="44"/>
      <c r="G53" s="55"/>
      <c r="H53" s="55"/>
      <c r="I53" s="28"/>
      <c r="J53" s="44"/>
      <c r="K53" s="47"/>
      <c r="L53" s="44"/>
      <c r="M53" s="44"/>
      <c r="O53" s="44"/>
      <c r="Q53" s="44"/>
    </row>
    <row r="54" spans="1:20" x14ac:dyDescent="0.25">
      <c r="A54" s="44"/>
      <c r="B54" s="44"/>
      <c r="C54" s="44"/>
      <c r="D54" s="44"/>
      <c r="E54" s="44"/>
      <c r="F54" s="44"/>
      <c r="G54" s="55"/>
      <c r="H54" s="55"/>
      <c r="I54" s="28"/>
      <c r="J54" s="44"/>
      <c r="K54" s="47"/>
      <c r="L54" s="44"/>
      <c r="M54" s="44"/>
      <c r="O54" s="44"/>
      <c r="Q54" s="44"/>
    </row>
    <row r="55" spans="1:20" x14ac:dyDescent="0.25">
      <c r="A55" s="44"/>
      <c r="B55" s="44"/>
      <c r="C55" s="44"/>
      <c r="D55" s="44"/>
      <c r="F55" s="44"/>
      <c r="G55" s="84"/>
      <c r="H55" s="84"/>
      <c r="I55" s="28"/>
      <c r="J55" s="44"/>
      <c r="K55" s="47"/>
      <c r="L55" s="44"/>
      <c r="M55" s="44"/>
      <c r="N55" s="44"/>
      <c r="O55" s="44"/>
      <c r="P55" s="44"/>
      <c r="Q55" s="44"/>
      <c r="T55" s="44"/>
    </row>
    <row r="56" spans="1:20" x14ac:dyDescent="0.25">
      <c r="A56" s="44"/>
      <c r="B56" s="44"/>
      <c r="C56" s="44"/>
      <c r="D56" s="44"/>
      <c r="E56" s="44"/>
      <c r="F56" s="44"/>
      <c r="G56" s="55"/>
      <c r="H56" s="55"/>
      <c r="I56" s="28"/>
      <c r="J56" s="44"/>
      <c r="K56" s="47"/>
      <c r="L56" s="44"/>
      <c r="M56" s="44"/>
      <c r="N56" s="44"/>
      <c r="O56" s="44"/>
      <c r="P56" s="44"/>
      <c r="Q56" s="44"/>
    </row>
    <row r="57" spans="1:20" x14ac:dyDescent="0.25">
      <c r="A57" s="44"/>
      <c r="B57" s="44"/>
      <c r="C57" s="44"/>
      <c r="D57" s="44"/>
      <c r="E57" s="45"/>
      <c r="F57" s="44"/>
      <c r="G57" s="86"/>
      <c r="H57" s="86"/>
      <c r="I57" s="29"/>
      <c r="J57" s="44"/>
      <c r="K57" s="47"/>
      <c r="L57" s="44"/>
      <c r="M57" s="44"/>
      <c r="N57" s="44"/>
      <c r="O57" s="44"/>
      <c r="Q57" s="44"/>
      <c r="R57" s="44"/>
      <c r="T57" s="44"/>
    </row>
    <row r="58" spans="1:20" x14ac:dyDescent="0.25">
      <c r="A58" s="44"/>
      <c r="B58" s="44"/>
      <c r="C58" s="44"/>
      <c r="D58" s="44"/>
      <c r="E58" s="45"/>
      <c r="F58" s="44"/>
      <c r="G58" s="86"/>
      <c r="H58" s="86"/>
      <c r="I58" s="29"/>
      <c r="J58" s="44"/>
      <c r="K58" s="47"/>
      <c r="L58" s="44"/>
      <c r="M58" s="44"/>
      <c r="N58" s="44"/>
      <c r="O58" s="44"/>
      <c r="Q58" s="44"/>
      <c r="R58" s="44"/>
      <c r="T58" s="44"/>
    </row>
    <row r="59" spans="1:20" x14ac:dyDescent="0.25">
      <c r="A59" s="44"/>
      <c r="B59" s="44"/>
      <c r="C59" s="44"/>
      <c r="D59" s="44"/>
      <c r="E59" s="44"/>
      <c r="F59" s="44"/>
      <c r="G59" s="55"/>
      <c r="H59" s="55"/>
      <c r="I59" s="28"/>
      <c r="J59" s="44"/>
      <c r="K59" s="47"/>
      <c r="L59" s="44"/>
      <c r="M59" s="44"/>
      <c r="Q59" s="44"/>
    </row>
    <row r="60" spans="1:20" x14ac:dyDescent="0.25">
      <c r="A60" s="44"/>
      <c r="B60" s="44"/>
      <c r="C60" s="44"/>
      <c r="D60" s="44"/>
      <c r="E60" s="44"/>
      <c r="F60" s="44"/>
      <c r="G60" s="55"/>
      <c r="H60" s="55"/>
      <c r="I60" s="28"/>
      <c r="J60" s="44"/>
      <c r="K60" s="47"/>
      <c r="L60" s="44"/>
      <c r="M60" s="44"/>
      <c r="N60" s="44"/>
      <c r="Q60" s="44"/>
    </row>
    <row r="61" spans="1:20" x14ac:dyDescent="0.25">
      <c r="A61" s="44"/>
      <c r="B61" s="44"/>
      <c r="C61" s="44"/>
      <c r="D61" s="44"/>
      <c r="E61" s="44"/>
      <c r="F61" s="44"/>
      <c r="G61" s="55"/>
      <c r="H61" s="55"/>
      <c r="I61" s="28"/>
      <c r="J61" s="44"/>
      <c r="K61" s="47"/>
      <c r="L61" s="44"/>
      <c r="M61" s="44"/>
      <c r="Q61" s="44"/>
    </row>
    <row r="62" spans="1:20" x14ac:dyDescent="0.25">
      <c r="A62" s="44"/>
      <c r="B62" s="44"/>
      <c r="C62" s="44"/>
      <c r="D62" s="44"/>
      <c r="E62" s="44"/>
      <c r="F62" s="44"/>
      <c r="G62" s="55"/>
      <c r="H62" s="55"/>
      <c r="I62" s="28"/>
      <c r="J62" s="44"/>
      <c r="K62" s="47"/>
      <c r="L62" s="44"/>
      <c r="M62" s="44"/>
      <c r="O62" s="44"/>
      <c r="P62" s="44"/>
      <c r="Q62" s="44"/>
      <c r="R62" s="44"/>
    </row>
    <row r="63" spans="1:20" x14ac:dyDescent="0.25">
      <c r="A63" s="44"/>
      <c r="B63" s="44"/>
      <c r="C63" s="44"/>
      <c r="D63" s="44"/>
      <c r="E63" s="44"/>
      <c r="F63" s="44"/>
      <c r="G63" s="55"/>
      <c r="H63" s="55"/>
      <c r="I63" s="28"/>
      <c r="J63" s="44"/>
      <c r="K63" s="47"/>
      <c r="L63" s="44"/>
      <c r="M63" s="44"/>
      <c r="O63" s="44"/>
      <c r="P63" s="44"/>
      <c r="Q63" s="44"/>
      <c r="R63" s="44"/>
    </row>
    <row r="64" spans="1:20" x14ac:dyDescent="0.25">
      <c r="A64" s="44"/>
      <c r="B64" s="44"/>
      <c r="C64" s="44"/>
      <c r="D64" s="44"/>
      <c r="E64" s="44"/>
      <c r="F64" s="44"/>
      <c r="G64" s="55"/>
      <c r="H64" s="55"/>
      <c r="I64" s="28"/>
      <c r="J64" s="44"/>
      <c r="K64" s="47"/>
      <c r="L64" s="44"/>
      <c r="M64" s="44"/>
      <c r="O64" s="44"/>
      <c r="P64" s="44"/>
      <c r="Q64" s="44"/>
      <c r="R64" s="44"/>
    </row>
    <row r="65" spans="1:21" x14ac:dyDescent="0.25">
      <c r="A65" s="44"/>
      <c r="B65" s="44"/>
      <c r="C65" s="44"/>
      <c r="D65" s="44"/>
      <c r="E65" s="44"/>
      <c r="F65" s="44"/>
      <c r="G65" s="55"/>
      <c r="H65" s="55"/>
      <c r="I65" s="28"/>
      <c r="J65" s="44"/>
      <c r="K65" s="47"/>
      <c r="L65" s="44"/>
      <c r="M65" s="44"/>
      <c r="N65" s="44"/>
      <c r="O65" s="44"/>
      <c r="Q65" s="44"/>
    </row>
    <row r="66" spans="1:21" x14ac:dyDescent="0.25">
      <c r="A66" s="44"/>
      <c r="B66" s="44"/>
      <c r="C66" s="44"/>
      <c r="D66" s="44"/>
      <c r="E66" s="44"/>
      <c r="F66" s="44"/>
      <c r="G66" s="55"/>
      <c r="H66" s="55"/>
      <c r="I66" s="28"/>
      <c r="J66" s="44"/>
      <c r="K66" s="47"/>
      <c r="L66" s="44"/>
      <c r="M66" s="44"/>
      <c r="N66" s="44"/>
      <c r="O66" s="44"/>
      <c r="Q66" s="44"/>
    </row>
    <row r="67" spans="1:21" x14ac:dyDescent="0.25">
      <c r="G67" s="88"/>
      <c r="H67" s="88"/>
      <c r="I67" s="63"/>
      <c r="K67" s="63"/>
    </row>
    <row r="68" spans="1:21" x14ac:dyDescent="0.25">
      <c r="H68" s="89"/>
      <c r="I68" s="66"/>
      <c r="T68" s="67"/>
      <c r="U68" s="63"/>
    </row>
    <row r="69" spans="1:21" x14ac:dyDescent="0.25">
      <c r="Q69" s="63"/>
      <c r="R69" s="63"/>
      <c r="S69" s="63"/>
      <c r="U69" s="63"/>
    </row>
    <row r="70" spans="1:21" x14ac:dyDescent="0.25">
      <c r="A70" s="65"/>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B6" sqref="B6"/>
    </sheetView>
  </sheetViews>
  <sheetFormatPr defaultRowHeight="15" x14ac:dyDescent="0.25"/>
  <cols>
    <col min="2" max="2" width="38.5703125" customWidth="1"/>
    <col min="3" max="3" width="14.28515625" style="2" customWidth="1"/>
    <col min="4" max="4" width="14.85546875" customWidth="1"/>
    <col min="5" max="5" width="11.42578125" customWidth="1"/>
    <col min="6" max="6" width="15.140625" customWidth="1"/>
    <col min="7" max="7" width="18.7109375" style="35" customWidth="1"/>
    <col min="8" max="8" width="43.5703125" style="35" customWidth="1"/>
  </cols>
  <sheetData>
    <row r="1" spans="1:8" s="1" customFormat="1" ht="75" x14ac:dyDescent="0.25">
      <c r="A1" s="1" t="s">
        <v>0</v>
      </c>
      <c r="B1" s="1" t="s">
        <v>1</v>
      </c>
      <c r="C1" s="1" t="s">
        <v>5</v>
      </c>
      <c r="D1" s="1" t="s">
        <v>3</v>
      </c>
      <c r="E1" s="1" t="s">
        <v>2</v>
      </c>
      <c r="F1" s="1" t="s">
        <v>560</v>
      </c>
      <c r="G1" s="1" t="s">
        <v>4</v>
      </c>
      <c r="H1" s="1" t="s">
        <v>11</v>
      </c>
    </row>
    <row r="2" spans="1:8" s="9" customFormat="1" ht="30" x14ac:dyDescent="0.25">
      <c r="A2" s="9" t="s">
        <v>53</v>
      </c>
      <c r="B2" s="9" t="s">
        <v>241</v>
      </c>
      <c r="C2" s="9" t="s">
        <v>570</v>
      </c>
      <c r="E2" s="9" t="s">
        <v>180</v>
      </c>
      <c r="G2" s="9" t="s">
        <v>174</v>
      </c>
    </row>
    <row r="3" spans="1:8" ht="30" x14ac:dyDescent="0.25">
      <c r="A3" t="s">
        <v>53</v>
      </c>
      <c r="B3" t="s">
        <v>54</v>
      </c>
      <c r="C3" s="2" t="s">
        <v>570</v>
      </c>
      <c r="D3" s="74"/>
      <c r="E3" s="2">
        <v>1969</v>
      </c>
      <c r="F3" s="2"/>
      <c r="G3" s="34" t="s">
        <v>173</v>
      </c>
      <c r="H3" s="35" t="s">
        <v>55</v>
      </c>
    </row>
    <row r="4" spans="1:8" ht="30" x14ac:dyDescent="0.25">
      <c r="A4" t="s">
        <v>53</v>
      </c>
      <c r="B4" t="s">
        <v>56</v>
      </c>
      <c r="C4" s="2">
        <v>800</v>
      </c>
      <c r="D4" s="74">
        <f>C4/5280</f>
        <v>0.15151515151515152</v>
      </c>
      <c r="E4" s="2">
        <v>1964</v>
      </c>
      <c r="F4" s="2"/>
      <c r="G4" s="34" t="s">
        <v>173</v>
      </c>
      <c r="H4" s="35" t="s">
        <v>57</v>
      </c>
    </row>
    <row r="5" spans="1:8" ht="30" x14ac:dyDescent="0.25">
      <c r="A5" t="s">
        <v>53</v>
      </c>
      <c r="B5" t="s">
        <v>242</v>
      </c>
      <c r="C5" s="2" t="s">
        <v>570</v>
      </c>
      <c r="D5" s="74"/>
      <c r="E5" s="2" t="s">
        <v>180</v>
      </c>
      <c r="F5" s="2"/>
      <c r="G5" s="34" t="s">
        <v>174</v>
      </c>
    </row>
    <row r="6" spans="1:8" ht="90" x14ac:dyDescent="0.25">
      <c r="A6" t="s">
        <v>53</v>
      </c>
      <c r="B6" t="s">
        <v>58</v>
      </c>
      <c r="C6" s="2" t="s">
        <v>570</v>
      </c>
      <c r="D6" s="74"/>
      <c r="E6" s="2">
        <v>1967</v>
      </c>
      <c r="F6" s="2"/>
      <c r="G6" s="34" t="s">
        <v>173</v>
      </c>
      <c r="H6" s="35" t="s">
        <v>516</v>
      </c>
    </row>
    <row r="7" spans="1:8" ht="30" x14ac:dyDescent="0.25">
      <c r="A7" t="s">
        <v>53</v>
      </c>
      <c r="B7" t="s">
        <v>59</v>
      </c>
      <c r="C7" s="2">
        <v>950</v>
      </c>
      <c r="D7" s="74">
        <f t="shared" ref="D7:D37" si="0">C7/5280</f>
        <v>0.17992424242424243</v>
      </c>
      <c r="E7" s="68">
        <v>1965</v>
      </c>
      <c r="F7" s="2"/>
      <c r="G7" s="34" t="s">
        <v>173</v>
      </c>
      <c r="H7" s="119" t="s">
        <v>60</v>
      </c>
    </row>
    <row r="8" spans="1:8" ht="30" x14ac:dyDescent="0.25">
      <c r="A8" t="s">
        <v>53</v>
      </c>
      <c r="B8" t="s">
        <v>61</v>
      </c>
      <c r="C8" s="2">
        <v>1360</v>
      </c>
      <c r="D8" s="74">
        <f t="shared" si="0"/>
        <v>0.25757575757575757</v>
      </c>
      <c r="E8" s="2">
        <v>1957</v>
      </c>
      <c r="F8" s="112">
        <v>1967</v>
      </c>
      <c r="G8" s="34" t="s">
        <v>173</v>
      </c>
      <c r="H8" s="35" t="s">
        <v>62</v>
      </c>
    </row>
    <row r="9" spans="1:8" ht="30" x14ac:dyDescent="0.25">
      <c r="A9" t="s">
        <v>53</v>
      </c>
      <c r="B9" t="s">
        <v>63</v>
      </c>
      <c r="C9" s="73">
        <v>1600</v>
      </c>
      <c r="D9" s="74">
        <f t="shared" si="0"/>
        <v>0.30303030303030304</v>
      </c>
      <c r="E9" s="2">
        <v>1961</v>
      </c>
      <c r="G9" s="34" t="s">
        <v>173</v>
      </c>
      <c r="H9" s="35" t="s">
        <v>64</v>
      </c>
    </row>
    <row r="10" spans="1:8" ht="30" x14ac:dyDescent="0.25">
      <c r="A10" t="s">
        <v>53</v>
      </c>
      <c r="B10" t="s">
        <v>350</v>
      </c>
      <c r="C10" s="2" t="s">
        <v>570</v>
      </c>
      <c r="D10" s="74"/>
      <c r="E10" s="2">
        <v>1964</v>
      </c>
      <c r="G10" s="34" t="s">
        <v>173</v>
      </c>
      <c r="H10" s="35" t="s">
        <v>65</v>
      </c>
    </row>
    <row r="11" spans="1:8" ht="45" x14ac:dyDescent="0.25">
      <c r="A11" t="s">
        <v>53</v>
      </c>
      <c r="B11" t="s">
        <v>530</v>
      </c>
      <c r="C11" s="2" t="s">
        <v>570</v>
      </c>
      <c r="D11" s="74"/>
      <c r="E11" s="2"/>
      <c r="F11" s="112">
        <v>2011</v>
      </c>
      <c r="G11" s="34" t="s">
        <v>349</v>
      </c>
      <c r="H11" s="35" t="s">
        <v>596</v>
      </c>
    </row>
    <row r="12" spans="1:8" ht="75" x14ac:dyDescent="0.25">
      <c r="A12" t="s">
        <v>53</v>
      </c>
      <c r="B12" t="s">
        <v>66</v>
      </c>
      <c r="C12" s="2">
        <v>10000</v>
      </c>
      <c r="D12" s="74">
        <f t="shared" si="0"/>
        <v>1.893939393939394</v>
      </c>
      <c r="E12" s="2">
        <v>1955</v>
      </c>
      <c r="G12" s="34" t="s">
        <v>367</v>
      </c>
      <c r="H12" s="35" t="s">
        <v>369</v>
      </c>
    </row>
    <row r="13" spans="1:8" ht="60" x14ac:dyDescent="0.25">
      <c r="A13" t="s">
        <v>53</v>
      </c>
      <c r="B13" t="s">
        <v>243</v>
      </c>
      <c r="C13" s="2">
        <v>400</v>
      </c>
      <c r="D13" s="74">
        <f t="shared" si="0"/>
        <v>7.575757575757576E-2</v>
      </c>
      <c r="E13" s="2">
        <v>1959</v>
      </c>
      <c r="G13" s="34" t="s">
        <v>362</v>
      </c>
      <c r="H13" s="35" t="s">
        <v>529</v>
      </c>
    </row>
    <row r="14" spans="1:8" ht="45" x14ac:dyDescent="0.25">
      <c r="A14" t="s">
        <v>53</v>
      </c>
      <c r="B14" t="s">
        <v>67</v>
      </c>
      <c r="C14" s="2" t="s">
        <v>570</v>
      </c>
      <c r="D14" s="74"/>
      <c r="E14" s="68" t="s">
        <v>180</v>
      </c>
      <c r="G14" s="34" t="s">
        <v>173</v>
      </c>
      <c r="H14" s="35" t="s">
        <v>517</v>
      </c>
    </row>
    <row r="15" spans="1:8" ht="60" x14ac:dyDescent="0.25">
      <c r="A15" t="s">
        <v>53</v>
      </c>
      <c r="B15" t="s">
        <v>68</v>
      </c>
      <c r="C15" s="2">
        <v>300</v>
      </c>
      <c r="D15" s="74">
        <f t="shared" si="0"/>
        <v>5.6818181818181816E-2</v>
      </c>
      <c r="E15" s="2">
        <v>1963</v>
      </c>
      <c r="G15" s="34" t="s">
        <v>173</v>
      </c>
      <c r="H15" s="35" t="s">
        <v>518</v>
      </c>
    </row>
    <row r="16" spans="1:8" ht="30" x14ac:dyDescent="0.25">
      <c r="A16" t="s">
        <v>53</v>
      </c>
      <c r="B16" t="s">
        <v>69</v>
      </c>
      <c r="C16" s="2">
        <v>2550</v>
      </c>
      <c r="D16" s="74">
        <f t="shared" si="0"/>
        <v>0.48295454545454547</v>
      </c>
      <c r="E16" s="2">
        <v>1958</v>
      </c>
      <c r="G16" s="34" t="s">
        <v>173</v>
      </c>
      <c r="H16" s="35" t="s">
        <v>70</v>
      </c>
    </row>
    <row r="17" spans="1:8" ht="30" x14ac:dyDescent="0.25">
      <c r="A17" t="s">
        <v>53</v>
      </c>
      <c r="B17" t="s">
        <v>245</v>
      </c>
      <c r="C17" s="2" t="s">
        <v>570</v>
      </c>
      <c r="D17" s="74"/>
      <c r="E17" s="2" t="s">
        <v>180</v>
      </c>
      <c r="G17" s="34" t="s">
        <v>174</v>
      </c>
    </row>
    <row r="18" spans="1:8" ht="90" x14ac:dyDescent="0.25">
      <c r="A18" t="s">
        <v>53</v>
      </c>
      <c r="B18" t="s">
        <v>244</v>
      </c>
      <c r="C18" s="2">
        <v>1000</v>
      </c>
      <c r="D18" s="74">
        <f t="shared" si="0"/>
        <v>0.18939393939393939</v>
      </c>
      <c r="E18" s="2" t="s">
        <v>372</v>
      </c>
      <c r="G18" s="34" t="s">
        <v>362</v>
      </c>
      <c r="H18" s="35" t="s">
        <v>373</v>
      </c>
    </row>
    <row r="19" spans="1:8" ht="75" x14ac:dyDescent="0.25">
      <c r="A19" t="s">
        <v>53</v>
      </c>
      <c r="B19" t="s">
        <v>71</v>
      </c>
      <c r="C19" s="2">
        <v>6470</v>
      </c>
      <c r="D19" s="74">
        <f>C19/5280</f>
        <v>1.2253787878787878</v>
      </c>
      <c r="E19" s="2">
        <v>1957</v>
      </c>
      <c r="F19" s="112" t="s">
        <v>370</v>
      </c>
      <c r="G19" s="34" t="s">
        <v>367</v>
      </c>
      <c r="H19" s="35" t="s">
        <v>371</v>
      </c>
    </row>
    <row r="20" spans="1:8" ht="135" x14ac:dyDescent="0.25">
      <c r="A20" t="s">
        <v>53</v>
      </c>
      <c r="B20" t="s">
        <v>376</v>
      </c>
      <c r="C20" s="2">
        <v>4300</v>
      </c>
      <c r="D20" s="74">
        <f t="shared" si="0"/>
        <v>0.81439393939393945</v>
      </c>
      <c r="E20" s="2">
        <v>1959</v>
      </c>
      <c r="F20" s="112" t="s">
        <v>72</v>
      </c>
      <c r="G20" s="34" t="s">
        <v>367</v>
      </c>
      <c r="H20" s="35" t="s">
        <v>519</v>
      </c>
    </row>
    <row r="21" spans="1:8" ht="75" x14ac:dyDescent="0.25">
      <c r="A21" t="s">
        <v>53</v>
      </c>
      <c r="B21" t="s">
        <v>73</v>
      </c>
      <c r="C21" s="2">
        <v>1235</v>
      </c>
      <c r="D21" s="74">
        <f t="shared" si="0"/>
        <v>0.23390151515151514</v>
      </c>
      <c r="E21" s="2">
        <v>1957</v>
      </c>
      <c r="F21" s="112">
        <v>1966</v>
      </c>
      <c r="G21" s="34" t="s">
        <v>367</v>
      </c>
      <c r="H21" s="35" t="s">
        <v>74</v>
      </c>
    </row>
    <row r="22" spans="1:8" ht="105" x14ac:dyDescent="0.25">
      <c r="A22" t="s">
        <v>53</v>
      </c>
      <c r="B22" t="s">
        <v>75</v>
      </c>
      <c r="C22" s="2">
        <v>8500</v>
      </c>
      <c r="D22" s="74">
        <f t="shared" si="0"/>
        <v>1.6098484848484849</v>
      </c>
      <c r="E22" s="2">
        <v>1955</v>
      </c>
      <c r="F22" s="112">
        <v>1960</v>
      </c>
      <c r="G22" s="34" t="s">
        <v>367</v>
      </c>
      <c r="H22" s="35" t="s">
        <v>375</v>
      </c>
    </row>
    <row r="23" spans="1:8" ht="30" x14ac:dyDescent="0.25">
      <c r="A23" t="s">
        <v>53</v>
      </c>
      <c r="B23" t="s">
        <v>76</v>
      </c>
      <c r="C23" s="2">
        <v>2800</v>
      </c>
      <c r="D23" s="74">
        <f>C23/5280</f>
        <v>0.53030303030303028</v>
      </c>
      <c r="E23" s="2">
        <v>1965</v>
      </c>
      <c r="F23" s="112"/>
      <c r="G23" s="34" t="s">
        <v>173</v>
      </c>
      <c r="H23" s="35" t="s">
        <v>77</v>
      </c>
    </row>
    <row r="24" spans="1:8" ht="90" x14ac:dyDescent="0.25">
      <c r="A24" t="s">
        <v>53</v>
      </c>
      <c r="B24" t="s">
        <v>78</v>
      </c>
      <c r="C24" s="2">
        <v>3500</v>
      </c>
      <c r="D24" s="74">
        <f t="shared" si="0"/>
        <v>0.66287878787878785</v>
      </c>
      <c r="E24" s="2">
        <v>1955</v>
      </c>
      <c r="F24" s="13"/>
      <c r="G24" s="34" t="s">
        <v>374</v>
      </c>
      <c r="H24" s="35" t="s">
        <v>597</v>
      </c>
    </row>
    <row r="25" spans="1:8" ht="30" x14ac:dyDescent="0.25">
      <c r="A25" t="s">
        <v>53</v>
      </c>
      <c r="B25" t="s">
        <v>79</v>
      </c>
      <c r="C25" s="2" t="s">
        <v>570</v>
      </c>
      <c r="D25" s="74"/>
      <c r="E25" s="2">
        <v>1966</v>
      </c>
      <c r="G25" s="34" t="s">
        <v>173</v>
      </c>
      <c r="H25" s="35" t="s">
        <v>80</v>
      </c>
    </row>
    <row r="26" spans="1:8" ht="30" x14ac:dyDescent="0.25">
      <c r="A26" t="s">
        <v>53</v>
      </c>
      <c r="B26" t="s">
        <v>246</v>
      </c>
      <c r="C26" s="2" t="s">
        <v>570</v>
      </c>
      <c r="D26" s="74"/>
      <c r="E26" s="2" t="s">
        <v>180</v>
      </c>
      <c r="G26" s="34" t="s">
        <v>174</v>
      </c>
    </row>
    <row r="27" spans="1:8" ht="90" x14ac:dyDescent="0.25">
      <c r="A27" t="s">
        <v>53</v>
      </c>
      <c r="B27" t="s">
        <v>81</v>
      </c>
      <c r="C27" s="2">
        <v>8800</v>
      </c>
      <c r="D27" s="74">
        <f t="shared" si="0"/>
        <v>1.6666666666666667</v>
      </c>
      <c r="E27" s="2" t="s">
        <v>520</v>
      </c>
      <c r="G27" s="34" t="s">
        <v>521</v>
      </c>
      <c r="H27" s="35" t="s">
        <v>522</v>
      </c>
    </row>
    <row r="28" spans="1:8" ht="30" x14ac:dyDescent="0.25">
      <c r="A28" t="s">
        <v>53</v>
      </c>
      <c r="B28" t="s">
        <v>83</v>
      </c>
      <c r="C28" s="2">
        <v>4400</v>
      </c>
      <c r="D28" s="74">
        <f t="shared" si="0"/>
        <v>0.83333333333333337</v>
      </c>
      <c r="E28" s="2">
        <v>1959</v>
      </c>
      <c r="G28" s="34" t="s">
        <v>173</v>
      </c>
      <c r="H28" s="35" t="s">
        <v>84</v>
      </c>
    </row>
    <row r="29" spans="1:8" ht="30" x14ac:dyDescent="0.25">
      <c r="A29" t="s">
        <v>53</v>
      </c>
      <c r="B29" t="s">
        <v>82</v>
      </c>
      <c r="C29" s="2">
        <v>5600</v>
      </c>
      <c r="D29" s="74">
        <f t="shared" si="0"/>
        <v>1.0606060606060606</v>
      </c>
      <c r="E29" s="2">
        <v>1964</v>
      </c>
      <c r="G29" s="34" t="s">
        <v>173</v>
      </c>
      <c r="H29" s="35" t="s">
        <v>85</v>
      </c>
    </row>
    <row r="30" spans="1:8" ht="75" x14ac:dyDescent="0.25">
      <c r="A30" t="s">
        <v>53</v>
      </c>
      <c r="B30" t="s">
        <v>86</v>
      </c>
      <c r="C30" s="2">
        <v>900</v>
      </c>
      <c r="D30" s="74">
        <f t="shared" si="0"/>
        <v>0.17045454545454544</v>
      </c>
      <c r="E30" s="2">
        <v>1958</v>
      </c>
      <c r="G30" s="34" t="s">
        <v>367</v>
      </c>
      <c r="H30" s="35" t="s">
        <v>523</v>
      </c>
    </row>
    <row r="31" spans="1:8" ht="75" x14ac:dyDescent="0.25">
      <c r="A31" t="s">
        <v>53</v>
      </c>
      <c r="B31" t="s">
        <v>87</v>
      </c>
      <c r="C31" s="2">
        <v>700</v>
      </c>
      <c r="D31" s="74">
        <f t="shared" si="0"/>
        <v>0.13257575757575757</v>
      </c>
      <c r="E31" s="2">
        <v>1958</v>
      </c>
      <c r="G31" s="34" t="s">
        <v>367</v>
      </c>
      <c r="H31" s="35" t="s">
        <v>528</v>
      </c>
    </row>
    <row r="32" spans="1:8" ht="75" x14ac:dyDescent="0.25">
      <c r="A32" t="s">
        <v>53</v>
      </c>
      <c r="B32" t="s">
        <v>88</v>
      </c>
      <c r="C32" s="2">
        <v>500</v>
      </c>
      <c r="D32" s="74">
        <f t="shared" si="0"/>
        <v>9.4696969696969696E-2</v>
      </c>
      <c r="E32" s="2">
        <v>1957</v>
      </c>
      <c r="G32" s="34" t="s">
        <v>367</v>
      </c>
      <c r="H32" s="35" t="s">
        <v>94</v>
      </c>
    </row>
    <row r="33" spans="1:8" ht="90" x14ac:dyDescent="0.25">
      <c r="A33" t="s">
        <v>53</v>
      </c>
      <c r="B33" t="s">
        <v>89</v>
      </c>
      <c r="C33" s="2">
        <v>6000</v>
      </c>
      <c r="D33" s="74">
        <f t="shared" si="0"/>
        <v>1.1363636363636365</v>
      </c>
      <c r="E33" s="2">
        <v>1957</v>
      </c>
      <c r="F33" s="112">
        <v>1983</v>
      </c>
      <c r="G33" s="34" t="s">
        <v>367</v>
      </c>
      <c r="H33" s="35" t="s">
        <v>524</v>
      </c>
    </row>
    <row r="34" spans="1:8" ht="75" x14ac:dyDescent="0.25">
      <c r="A34" t="s">
        <v>53</v>
      </c>
      <c r="B34" t="s">
        <v>90</v>
      </c>
      <c r="C34" s="2">
        <f>2600+1100</f>
        <v>3700</v>
      </c>
      <c r="D34" s="74">
        <f t="shared" si="0"/>
        <v>0.7007575757575758</v>
      </c>
      <c r="E34" s="2">
        <v>1959</v>
      </c>
      <c r="G34" s="34" t="s">
        <v>367</v>
      </c>
      <c r="H34" s="35" t="s">
        <v>368</v>
      </c>
    </row>
    <row r="35" spans="1:8" ht="75" x14ac:dyDescent="0.25">
      <c r="A35" t="s">
        <v>53</v>
      </c>
      <c r="B35" t="s">
        <v>91</v>
      </c>
      <c r="C35" s="2">
        <v>2200</v>
      </c>
      <c r="D35" s="74">
        <f t="shared" si="0"/>
        <v>0.41666666666666669</v>
      </c>
      <c r="E35" s="2">
        <v>1958</v>
      </c>
      <c r="G35" s="34" t="s">
        <v>367</v>
      </c>
      <c r="H35" s="35" t="s">
        <v>525</v>
      </c>
    </row>
    <row r="36" spans="1:8" ht="90" x14ac:dyDescent="0.25">
      <c r="A36" t="s">
        <v>53</v>
      </c>
      <c r="B36" t="s">
        <v>92</v>
      </c>
      <c r="C36" s="2">
        <v>1300</v>
      </c>
      <c r="D36" s="74">
        <f t="shared" si="0"/>
        <v>0.24621212121212122</v>
      </c>
      <c r="E36" s="2">
        <v>1958</v>
      </c>
      <c r="G36" s="34" t="s">
        <v>367</v>
      </c>
      <c r="H36" s="35" t="s">
        <v>526</v>
      </c>
    </row>
    <row r="37" spans="1:8" ht="75" x14ac:dyDescent="0.25">
      <c r="A37" t="s">
        <v>53</v>
      </c>
      <c r="B37" t="s">
        <v>93</v>
      </c>
      <c r="C37" s="2">
        <v>1000</v>
      </c>
      <c r="D37" s="74">
        <f t="shared" si="0"/>
        <v>0.18939393939393939</v>
      </c>
      <c r="E37" s="2">
        <v>1960</v>
      </c>
      <c r="G37" s="34" t="s">
        <v>367</v>
      </c>
      <c r="H37" s="35" t="s">
        <v>527</v>
      </c>
    </row>
    <row r="39" spans="1:8" s="14" customFormat="1" x14ac:dyDescent="0.25">
      <c r="B39" s="5" t="s">
        <v>95</v>
      </c>
      <c r="C39" s="7">
        <f>SUM(C2:C37)</f>
        <v>80865</v>
      </c>
      <c r="D39" s="75">
        <f>SUM(D3:D37)</f>
        <v>15.315340909090907</v>
      </c>
      <c r="E39" s="108">
        <f>D39/82.16</f>
        <v>0.18640872576790296</v>
      </c>
      <c r="G39" s="72"/>
      <c r="H39" s="72"/>
    </row>
    <row r="41" spans="1:8" x14ac:dyDescent="0.25">
      <c r="B41" s="11"/>
    </row>
    <row r="43" spans="1:8" x14ac:dyDescent="0.25">
      <c r="A43" s="135" t="s">
        <v>564</v>
      </c>
      <c r="B43" s="136" t="s">
        <v>565</v>
      </c>
    </row>
    <row r="44" spans="1:8" x14ac:dyDescent="0.25">
      <c r="A44" s="72"/>
      <c r="B44" s="101" t="s">
        <v>566</v>
      </c>
    </row>
    <row r="45" spans="1:8" x14ac:dyDescent="0.25">
      <c r="A45" s="114"/>
      <c r="B45" s="136" t="s">
        <v>567</v>
      </c>
    </row>
    <row r="46" spans="1:8" x14ac:dyDescent="0.25">
      <c r="A46" s="11"/>
      <c r="B46" s="137" t="s">
        <v>568</v>
      </c>
    </row>
    <row r="47" spans="1:8" x14ac:dyDescent="0.25">
      <c r="B47" s="61"/>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heetViews>
  <sheetFormatPr defaultRowHeight="15" x14ac:dyDescent="0.25"/>
  <cols>
    <col min="2" max="2" width="38.5703125" customWidth="1"/>
    <col min="3" max="4" width="14.85546875" customWidth="1"/>
    <col min="5" max="5" width="11.42578125" customWidth="1"/>
    <col min="6" max="6" width="15.42578125" customWidth="1"/>
    <col min="7" max="7" width="24.42578125" customWidth="1"/>
    <col min="8" max="8" width="42.42578125" style="35" customWidth="1"/>
    <col min="9" max="9" width="28.7109375" customWidth="1"/>
  </cols>
  <sheetData>
    <row r="1" spans="1:9" s="62" customFormat="1" ht="75" x14ac:dyDescent="0.25">
      <c r="A1" s="62" t="s">
        <v>0</v>
      </c>
      <c r="B1" s="62" t="s">
        <v>1</v>
      </c>
      <c r="C1" s="62" t="s">
        <v>5</v>
      </c>
      <c r="D1" s="62" t="s">
        <v>3</v>
      </c>
      <c r="E1" s="62" t="s">
        <v>2</v>
      </c>
      <c r="F1" s="62" t="s">
        <v>560</v>
      </c>
      <c r="G1" s="62" t="s">
        <v>4</v>
      </c>
      <c r="H1" s="62" t="s">
        <v>11</v>
      </c>
    </row>
    <row r="2" spans="1:9" s="12" customFormat="1" ht="60" x14ac:dyDescent="0.25">
      <c r="A2" s="12" t="s">
        <v>14</v>
      </c>
      <c r="B2" s="12" t="s">
        <v>22</v>
      </c>
      <c r="C2" s="68" t="s">
        <v>570</v>
      </c>
      <c r="D2" s="69"/>
      <c r="E2" s="68" t="s">
        <v>399</v>
      </c>
      <c r="F2" s="68">
        <v>2012</v>
      </c>
      <c r="G2" s="119" t="s">
        <v>601</v>
      </c>
      <c r="H2" s="37" t="s">
        <v>602</v>
      </c>
    </row>
    <row r="3" spans="1:9" s="12" customFormat="1" ht="120" x14ac:dyDescent="0.25">
      <c r="A3" s="12" t="s">
        <v>14</v>
      </c>
      <c r="B3" s="12" t="s">
        <v>409</v>
      </c>
      <c r="C3" s="68" t="s">
        <v>570</v>
      </c>
      <c r="D3" s="69"/>
      <c r="E3" s="68">
        <v>1987</v>
      </c>
      <c r="F3" s="116" t="s">
        <v>411</v>
      </c>
      <c r="G3" s="12" t="s">
        <v>410</v>
      </c>
      <c r="H3" s="119" t="s">
        <v>412</v>
      </c>
    </row>
    <row r="4" spans="1:9" ht="90" x14ac:dyDescent="0.25">
      <c r="A4" s="12" t="s">
        <v>14</v>
      </c>
      <c r="B4" s="12" t="s">
        <v>406</v>
      </c>
      <c r="C4" s="112" t="s">
        <v>570</v>
      </c>
      <c r="E4" s="112">
        <v>1977</v>
      </c>
      <c r="F4" s="114" t="s">
        <v>408</v>
      </c>
      <c r="G4" s="119" t="s">
        <v>401</v>
      </c>
      <c r="H4" s="119" t="s">
        <v>407</v>
      </c>
    </row>
    <row r="5" spans="1:9" s="12" customFormat="1" ht="90" x14ac:dyDescent="0.25">
      <c r="A5" s="12" t="s">
        <v>14</v>
      </c>
      <c r="B5" s="119" t="s">
        <v>405</v>
      </c>
      <c r="C5" s="68">
        <v>600</v>
      </c>
      <c r="D5" s="133">
        <f>600/5280</f>
        <v>0.11363636363636363</v>
      </c>
      <c r="E5" s="68">
        <v>1946</v>
      </c>
      <c r="F5" s="88" t="s">
        <v>599</v>
      </c>
      <c r="G5" s="37" t="s">
        <v>598</v>
      </c>
      <c r="H5" s="119" t="s">
        <v>600</v>
      </c>
    </row>
    <row r="6" spans="1:9" s="12" customFormat="1" ht="30" x14ac:dyDescent="0.25">
      <c r="A6" s="12" t="s">
        <v>14</v>
      </c>
      <c r="B6" s="12" t="s">
        <v>308</v>
      </c>
      <c r="C6" s="68" t="s">
        <v>570</v>
      </c>
      <c r="D6" s="69"/>
      <c r="E6" s="68" t="s">
        <v>112</v>
      </c>
      <c r="F6" s="13"/>
      <c r="G6" s="12" t="s">
        <v>111</v>
      </c>
      <c r="H6" s="37" t="s">
        <v>129</v>
      </c>
    </row>
    <row r="7" spans="1:9" s="12" customFormat="1" ht="30" x14ac:dyDescent="0.25">
      <c r="A7" s="12" t="s">
        <v>14</v>
      </c>
      <c r="B7" s="12" t="s">
        <v>247</v>
      </c>
      <c r="C7" s="68" t="s">
        <v>570</v>
      </c>
      <c r="D7" s="70"/>
      <c r="E7" s="68">
        <v>1976</v>
      </c>
      <c r="F7" s="68"/>
      <c r="G7" s="12" t="s">
        <v>248</v>
      </c>
      <c r="H7" s="85" t="s">
        <v>249</v>
      </c>
    </row>
    <row r="8" spans="1:9" s="12" customFormat="1" x14ac:dyDescent="0.25">
      <c r="A8" s="12" t="s">
        <v>14</v>
      </c>
      <c r="B8" s="12" t="s">
        <v>16</v>
      </c>
      <c r="C8" s="116" t="s">
        <v>570</v>
      </c>
      <c r="D8" s="63"/>
      <c r="E8" s="68"/>
      <c r="F8" s="68"/>
      <c r="G8" s="12" t="s">
        <v>248</v>
      </c>
      <c r="H8" s="85"/>
    </row>
    <row r="9" spans="1:9" s="12" customFormat="1" ht="45" x14ac:dyDescent="0.25">
      <c r="A9" s="12" t="s">
        <v>14</v>
      </c>
      <c r="B9" s="12" t="s">
        <v>250</v>
      </c>
      <c r="C9" s="68" t="s">
        <v>570</v>
      </c>
      <c r="D9" s="69"/>
      <c r="E9" s="68">
        <v>1958</v>
      </c>
      <c r="F9" s="68" t="s">
        <v>251</v>
      </c>
      <c r="G9" s="12" t="s">
        <v>248</v>
      </c>
      <c r="H9" s="37" t="s">
        <v>531</v>
      </c>
    </row>
    <row r="10" spans="1:9" s="12" customFormat="1" ht="45" x14ac:dyDescent="0.25">
      <c r="A10" s="12" t="s">
        <v>14</v>
      </c>
      <c r="B10" s="12" t="s">
        <v>284</v>
      </c>
      <c r="C10" s="68" t="s">
        <v>570</v>
      </c>
      <c r="D10" s="69"/>
      <c r="E10" s="68">
        <v>1961</v>
      </c>
      <c r="F10" s="68" t="s">
        <v>285</v>
      </c>
      <c r="G10" s="12" t="s">
        <v>248</v>
      </c>
      <c r="H10" s="37" t="s">
        <v>286</v>
      </c>
      <c r="I10" s="119"/>
    </row>
    <row r="11" spans="1:9" ht="180" x14ac:dyDescent="0.25">
      <c r="A11" s="12" t="s">
        <v>14</v>
      </c>
      <c r="B11" s="12" t="s">
        <v>413</v>
      </c>
      <c r="C11" s="112">
        <v>5280</v>
      </c>
      <c r="D11" s="74">
        <f>C11/5280</f>
        <v>1</v>
      </c>
      <c r="E11" s="112" t="s">
        <v>399</v>
      </c>
      <c r="F11" s="68">
        <v>2010</v>
      </c>
      <c r="G11" s="119" t="s">
        <v>415</v>
      </c>
      <c r="H11" s="35" t="s">
        <v>414</v>
      </c>
    </row>
    <row r="12" spans="1:9" s="103" customFormat="1" ht="60" x14ac:dyDescent="0.25">
      <c r="A12" s="103" t="s">
        <v>14</v>
      </c>
      <c r="B12" s="103" t="s">
        <v>383</v>
      </c>
      <c r="C12" s="103" t="s">
        <v>384</v>
      </c>
      <c r="G12" s="104" t="s">
        <v>385</v>
      </c>
      <c r="H12" s="104" t="s">
        <v>603</v>
      </c>
    </row>
    <row r="13" spans="1:9" s="12" customFormat="1" ht="195" x14ac:dyDescent="0.25">
      <c r="A13" s="12" t="s">
        <v>14</v>
      </c>
      <c r="B13" s="12" t="s">
        <v>466</v>
      </c>
      <c r="C13" s="68" t="s">
        <v>570</v>
      </c>
      <c r="D13" s="63"/>
      <c r="E13" s="68" t="s">
        <v>467</v>
      </c>
      <c r="F13" s="68"/>
      <c r="G13" s="12" t="s">
        <v>468</v>
      </c>
      <c r="H13" s="134" t="s">
        <v>469</v>
      </c>
    </row>
    <row r="14" spans="1:9" s="12" customFormat="1" ht="60" x14ac:dyDescent="0.25">
      <c r="A14" s="12" t="s">
        <v>14</v>
      </c>
      <c r="B14" s="12" t="s">
        <v>15</v>
      </c>
      <c r="C14" s="68" t="s">
        <v>570</v>
      </c>
      <c r="D14" s="63"/>
      <c r="E14" s="68"/>
      <c r="F14" s="68"/>
      <c r="G14" s="119" t="s">
        <v>601</v>
      </c>
      <c r="H14" s="84" t="s">
        <v>604</v>
      </c>
    </row>
    <row r="15" spans="1:9" s="12" customFormat="1" ht="75" x14ac:dyDescent="0.25">
      <c r="A15" s="12" t="s">
        <v>14</v>
      </c>
      <c r="B15" s="12" t="s">
        <v>473</v>
      </c>
      <c r="C15" s="68">
        <v>3000</v>
      </c>
      <c r="D15" s="133">
        <f>C15/5280</f>
        <v>0.56818181818181823</v>
      </c>
      <c r="E15" s="68">
        <v>1990</v>
      </c>
      <c r="F15" s="68" t="s">
        <v>392</v>
      </c>
      <c r="G15" s="12" t="s">
        <v>47</v>
      </c>
      <c r="H15" s="37" t="s">
        <v>532</v>
      </c>
      <c r="I15" s="61"/>
    </row>
    <row r="19" spans="1:8" s="100" customFormat="1" x14ac:dyDescent="0.25">
      <c r="B19" s="26" t="s">
        <v>9</v>
      </c>
      <c r="C19" s="93">
        <f>SUM(C2:C15)</f>
        <v>8880</v>
      </c>
      <c r="D19" s="102">
        <f>SUM(D2:D15)</f>
        <v>1.6818181818181817</v>
      </c>
      <c r="E19" s="110">
        <f>D19/120.75</f>
        <v>1.3928100884622622E-2</v>
      </c>
      <c r="F19" s="93"/>
      <c r="H19" s="101"/>
    </row>
    <row r="20" spans="1:8" s="12" customFormat="1" x14ac:dyDescent="0.25">
      <c r="C20" s="68"/>
      <c r="D20" s="69"/>
      <c r="E20" s="68"/>
      <c r="F20" s="68"/>
      <c r="H20" s="37"/>
    </row>
    <row r="21" spans="1:8" s="12" customFormat="1" x14ac:dyDescent="0.25">
      <c r="C21" s="68"/>
      <c r="E21" s="68"/>
      <c r="F21" s="68"/>
      <c r="H21" s="37"/>
    </row>
    <row r="22" spans="1:8" s="12" customFormat="1" x14ac:dyDescent="0.25">
      <c r="C22" s="68"/>
      <c r="D22" s="69"/>
      <c r="E22" s="68"/>
      <c r="F22" s="68"/>
      <c r="H22" s="37"/>
    </row>
    <row r="23" spans="1:8" s="12" customFormat="1" x14ac:dyDescent="0.25">
      <c r="C23" s="68"/>
      <c r="D23" s="69"/>
      <c r="E23" s="68"/>
      <c r="F23" s="68"/>
      <c r="H23" s="37"/>
    </row>
    <row r="24" spans="1:8" s="12" customFormat="1" x14ac:dyDescent="0.25">
      <c r="C24" s="63"/>
      <c r="D24" s="69"/>
      <c r="E24" s="68"/>
      <c r="F24" s="68"/>
      <c r="H24" s="37"/>
    </row>
    <row r="25" spans="1:8" s="12" customFormat="1" x14ac:dyDescent="0.25">
      <c r="C25" s="63"/>
      <c r="D25" s="69"/>
      <c r="E25" s="68"/>
      <c r="F25" s="68"/>
      <c r="H25" s="37"/>
    </row>
    <row r="26" spans="1:8" s="12" customFormat="1" x14ac:dyDescent="0.25">
      <c r="C26" s="68"/>
      <c r="D26" s="69"/>
      <c r="E26" s="68"/>
      <c r="F26" s="68"/>
      <c r="H26" s="37"/>
    </row>
    <row r="27" spans="1:8" s="12" customFormat="1" x14ac:dyDescent="0.25">
      <c r="C27" s="68"/>
      <c r="D27" s="69"/>
      <c r="E27" s="68"/>
      <c r="F27" s="68"/>
      <c r="H27" s="37"/>
    </row>
    <row r="28" spans="1:8" s="12" customFormat="1" x14ac:dyDescent="0.25">
      <c r="H28" s="37"/>
    </row>
    <row r="29" spans="1:8" s="12" customFormat="1" x14ac:dyDescent="0.25">
      <c r="C29" s="26"/>
      <c r="D29" s="71"/>
      <c r="H29" s="37"/>
    </row>
    <row r="30" spans="1:8" x14ac:dyDescent="0.25">
      <c r="C30" s="5"/>
      <c r="D30" s="6"/>
    </row>
    <row r="31" spans="1:8" x14ac:dyDescent="0.25">
      <c r="A31" s="14" t="s">
        <v>564</v>
      </c>
      <c r="B31" s="14" t="s">
        <v>565</v>
      </c>
    </row>
    <row r="32" spans="1:8" x14ac:dyDescent="0.25">
      <c r="A32" s="14"/>
      <c r="B32" s="14" t="s">
        <v>566</v>
      </c>
    </row>
    <row r="33" spans="1:4" x14ac:dyDescent="0.25">
      <c r="A33" s="14"/>
      <c r="B33" s="100" t="s">
        <v>567</v>
      </c>
    </row>
    <row r="34" spans="1:4" x14ac:dyDescent="0.25">
      <c r="A34" s="14"/>
      <c r="B34" s="100" t="s">
        <v>569</v>
      </c>
    </row>
    <row r="35" spans="1:4" x14ac:dyDescent="0.25">
      <c r="B35" s="61"/>
    </row>
    <row r="39" spans="1:4" x14ac:dyDescent="0.25">
      <c r="B39" t="s">
        <v>404</v>
      </c>
      <c r="C39" s="125">
        <v>23214</v>
      </c>
      <c r="D39">
        <v>1960</v>
      </c>
    </row>
    <row r="40" spans="1:4" x14ac:dyDescent="0.25">
      <c r="B40" t="s">
        <v>402</v>
      </c>
      <c r="C40" s="125">
        <v>17694</v>
      </c>
    </row>
    <row r="41" spans="1:4" x14ac:dyDescent="0.25">
      <c r="B41" t="s">
        <v>403</v>
      </c>
      <c r="C41" s="125">
        <v>14734</v>
      </c>
    </row>
    <row r="42" spans="1:4" x14ac:dyDescent="0.25">
      <c r="C42" s="125">
        <v>36098</v>
      </c>
    </row>
    <row r="43" spans="1:4" x14ac:dyDescent="0.25">
      <c r="C43" s="125">
        <v>20032</v>
      </c>
    </row>
    <row r="44" spans="1:4" x14ac:dyDescent="0.25">
      <c r="C44" s="125">
        <v>26534</v>
      </c>
    </row>
    <row r="45" spans="1:4" x14ac:dyDescent="0.25">
      <c r="C45" s="125">
        <v>25808</v>
      </c>
    </row>
    <row r="46" spans="1:4" x14ac:dyDescent="0.25">
      <c r="C46" s="125">
        <v>24914</v>
      </c>
    </row>
    <row r="47" spans="1:4" x14ac:dyDescent="0.25">
      <c r="C47" s="125">
        <v>15914</v>
      </c>
    </row>
    <row r="48" spans="1:4" x14ac:dyDescent="0.25">
      <c r="C48" s="125">
        <v>6482</v>
      </c>
    </row>
    <row r="49" spans="3:4" x14ac:dyDescent="0.25">
      <c r="C49" s="125">
        <v>7208</v>
      </c>
    </row>
    <row r="50" spans="3:4" x14ac:dyDescent="0.25">
      <c r="C50" s="125">
        <v>8532</v>
      </c>
    </row>
    <row r="51" spans="3:4" x14ac:dyDescent="0.25">
      <c r="C51" s="125">
        <v>9502</v>
      </c>
    </row>
    <row r="52" spans="3:4" x14ac:dyDescent="0.25">
      <c r="C52" s="125">
        <v>3356</v>
      </c>
    </row>
    <row r="53" spans="3:4" x14ac:dyDescent="0.25">
      <c r="C53">
        <v>364</v>
      </c>
    </row>
    <row r="54" spans="3:4" x14ac:dyDescent="0.25">
      <c r="C54" s="125">
        <v>3965</v>
      </c>
      <c r="D54">
        <v>1975</v>
      </c>
    </row>
    <row r="56" spans="3:4" x14ac:dyDescent="0.25">
      <c r="C56" s="126">
        <f>SUM(C39:C54)</f>
        <v>244351</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heetViews>
  <sheetFormatPr defaultRowHeight="15" x14ac:dyDescent="0.25"/>
  <cols>
    <col min="1" max="1" width="12" customWidth="1"/>
    <col min="2" max="2" width="38.5703125" style="35" customWidth="1"/>
    <col min="3" max="4" width="14.85546875" customWidth="1"/>
    <col min="5" max="5" width="11.42578125" style="2" customWidth="1"/>
    <col min="6" max="6" width="15" style="35" customWidth="1"/>
    <col min="7" max="7" width="26.7109375" style="35" customWidth="1"/>
    <col min="8" max="8" width="40.5703125" style="35" customWidth="1"/>
    <col min="9" max="9" width="32.7109375" customWidth="1"/>
  </cols>
  <sheetData>
    <row r="1" spans="1:9" s="1" customFormat="1" ht="75" x14ac:dyDescent="0.25">
      <c r="A1" s="1" t="s">
        <v>0</v>
      </c>
      <c r="B1" s="1" t="s">
        <v>1</v>
      </c>
      <c r="C1" s="1" t="s">
        <v>5</v>
      </c>
      <c r="D1" s="1" t="s">
        <v>3</v>
      </c>
      <c r="E1" s="1" t="s">
        <v>2</v>
      </c>
      <c r="F1" s="1" t="s">
        <v>560</v>
      </c>
      <c r="G1" s="1" t="s">
        <v>4</v>
      </c>
      <c r="H1" s="1" t="s">
        <v>11</v>
      </c>
    </row>
    <row r="2" spans="1:9" s="1" customFormat="1" ht="30" x14ac:dyDescent="0.25">
      <c r="A2" t="s">
        <v>17</v>
      </c>
      <c r="B2" s="9" t="s">
        <v>253</v>
      </c>
      <c r="C2" s="15" t="s">
        <v>570</v>
      </c>
      <c r="D2" s="15"/>
      <c r="E2" s="15">
        <v>1974</v>
      </c>
      <c r="F2" s="15"/>
      <c r="G2" s="35" t="s">
        <v>252</v>
      </c>
      <c r="H2" s="9" t="s">
        <v>40</v>
      </c>
    </row>
    <row r="3" spans="1:9" s="1" customFormat="1" ht="150" x14ac:dyDescent="0.25">
      <c r="A3" t="s">
        <v>17</v>
      </c>
      <c r="B3" s="9" t="s">
        <v>254</v>
      </c>
      <c r="C3" s="15" t="s">
        <v>570</v>
      </c>
      <c r="D3" s="15"/>
      <c r="E3" s="15">
        <v>1949</v>
      </c>
      <c r="F3" s="15" t="s">
        <v>534</v>
      </c>
      <c r="G3" s="35" t="s">
        <v>393</v>
      </c>
      <c r="H3" s="9" t="s">
        <v>533</v>
      </c>
    </row>
    <row r="4" spans="1:9" s="1" customFormat="1" ht="75" x14ac:dyDescent="0.25">
      <c r="A4" t="s">
        <v>17</v>
      </c>
      <c r="B4" s="9" t="s">
        <v>255</v>
      </c>
      <c r="C4" s="15" t="s">
        <v>570</v>
      </c>
      <c r="D4" s="15"/>
      <c r="E4" s="15"/>
      <c r="F4" s="15"/>
      <c r="G4" s="35" t="s">
        <v>37</v>
      </c>
      <c r="H4" s="117" t="s">
        <v>535</v>
      </c>
    </row>
    <row r="5" spans="1:9" s="1" customFormat="1" ht="45" x14ac:dyDescent="0.25">
      <c r="A5" t="s">
        <v>17</v>
      </c>
      <c r="B5" s="9" t="s">
        <v>256</v>
      </c>
      <c r="C5" s="15" t="s">
        <v>570</v>
      </c>
      <c r="D5" s="15"/>
      <c r="E5" s="15">
        <v>1967</v>
      </c>
      <c r="F5" s="15" t="s">
        <v>39</v>
      </c>
      <c r="G5" s="9" t="s">
        <v>252</v>
      </c>
      <c r="H5" s="9" t="s">
        <v>605</v>
      </c>
    </row>
    <row r="6" spans="1:9" s="1" customFormat="1" ht="90" x14ac:dyDescent="0.25">
      <c r="A6" t="s">
        <v>17</v>
      </c>
      <c r="B6" s="9" t="s">
        <v>257</v>
      </c>
      <c r="C6" s="15" t="s">
        <v>570</v>
      </c>
      <c r="D6" s="15"/>
      <c r="E6" s="15"/>
      <c r="F6" s="15" t="s">
        <v>495</v>
      </c>
      <c r="G6" s="115" t="s">
        <v>37</v>
      </c>
      <c r="H6" s="9" t="s">
        <v>536</v>
      </c>
    </row>
    <row r="7" spans="1:9" s="1" customFormat="1" ht="105" x14ac:dyDescent="0.25">
      <c r="A7" t="s">
        <v>17</v>
      </c>
      <c r="B7" s="9" t="s">
        <v>258</v>
      </c>
      <c r="C7" s="15" t="s">
        <v>570</v>
      </c>
      <c r="D7" s="15"/>
      <c r="E7" s="116">
        <v>1959</v>
      </c>
      <c r="F7" s="116" t="s">
        <v>43</v>
      </c>
      <c r="G7" s="9" t="s">
        <v>537</v>
      </c>
      <c r="H7" s="9" t="s">
        <v>538</v>
      </c>
      <c r="I7" s="36"/>
    </row>
    <row r="8" spans="1:9" s="1" customFormat="1" ht="60" x14ac:dyDescent="0.25">
      <c r="A8" t="s">
        <v>17</v>
      </c>
      <c r="B8" s="9" t="s">
        <v>259</v>
      </c>
      <c r="C8" s="15" t="s">
        <v>570</v>
      </c>
      <c r="D8" s="15"/>
      <c r="E8" s="116">
        <v>1959</v>
      </c>
      <c r="F8" s="116" t="s">
        <v>43</v>
      </c>
      <c r="G8" s="9" t="s">
        <v>537</v>
      </c>
      <c r="H8" s="9" t="s">
        <v>539</v>
      </c>
      <c r="I8" s="36"/>
    </row>
    <row r="9" spans="1:9" ht="30" x14ac:dyDescent="0.25">
      <c r="A9" t="s">
        <v>17</v>
      </c>
      <c r="B9" s="35" t="s">
        <v>260</v>
      </c>
      <c r="C9" s="2" t="s">
        <v>570</v>
      </c>
      <c r="D9" s="2"/>
      <c r="F9" s="39"/>
      <c r="G9" s="35" t="s">
        <v>38</v>
      </c>
      <c r="H9" s="35" t="s">
        <v>19</v>
      </c>
    </row>
    <row r="10" spans="1:9" ht="60" x14ac:dyDescent="0.25">
      <c r="A10" t="s">
        <v>17</v>
      </c>
      <c r="B10" s="35" t="s">
        <v>261</v>
      </c>
      <c r="C10" s="2" t="s">
        <v>570</v>
      </c>
      <c r="D10" s="2"/>
      <c r="E10" s="68">
        <v>1958</v>
      </c>
      <c r="F10" s="116" t="s">
        <v>41</v>
      </c>
      <c r="G10" s="35" t="s">
        <v>252</v>
      </c>
      <c r="H10" s="9" t="s">
        <v>42</v>
      </c>
      <c r="I10" s="36"/>
    </row>
    <row r="11" spans="1:9" ht="45" x14ac:dyDescent="0.25">
      <c r="A11" t="s">
        <v>17</v>
      </c>
      <c r="B11" s="35" t="s">
        <v>262</v>
      </c>
      <c r="C11" s="2" t="s">
        <v>570</v>
      </c>
      <c r="D11" s="2"/>
      <c r="E11" s="68">
        <v>1958</v>
      </c>
      <c r="F11" s="116" t="s">
        <v>540</v>
      </c>
      <c r="G11" s="35" t="s">
        <v>541</v>
      </c>
      <c r="H11" s="35" t="s">
        <v>18</v>
      </c>
      <c r="I11" s="36"/>
    </row>
    <row r="12" spans="1:9" ht="90" x14ac:dyDescent="0.25">
      <c r="A12" t="s">
        <v>17</v>
      </c>
      <c r="B12" s="35" t="s">
        <v>263</v>
      </c>
      <c r="C12" s="2" t="s">
        <v>570</v>
      </c>
      <c r="D12" s="2"/>
      <c r="F12" s="39"/>
      <c r="G12" s="35" t="s">
        <v>37</v>
      </c>
      <c r="H12" s="114" t="s">
        <v>542</v>
      </c>
      <c r="I12" s="36"/>
    </row>
    <row r="13" spans="1:9" ht="60" x14ac:dyDescent="0.25">
      <c r="A13" t="s">
        <v>17</v>
      </c>
      <c r="B13" s="35" t="s">
        <v>264</v>
      </c>
      <c r="C13" s="2" t="s">
        <v>570</v>
      </c>
      <c r="D13" s="2"/>
      <c r="E13" s="2">
        <v>1961</v>
      </c>
      <c r="F13" s="39" t="s">
        <v>543</v>
      </c>
      <c r="G13" s="35" t="s">
        <v>252</v>
      </c>
      <c r="H13" s="35" t="s">
        <v>44</v>
      </c>
    </row>
    <row r="14" spans="1:9" ht="105" x14ac:dyDescent="0.25">
      <c r="A14" t="s">
        <v>17</v>
      </c>
      <c r="B14" s="35" t="s">
        <v>265</v>
      </c>
      <c r="C14" s="2" t="s">
        <v>570</v>
      </c>
      <c r="D14" s="2"/>
      <c r="F14" s="39"/>
      <c r="G14" s="35" t="s">
        <v>37</v>
      </c>
      <c r="H14" s="114" t="s">
        <v>544</v>
      </c>
      <c r="I14" s="36"/>
    </row>
    <row r="15" spans="1:9" ht="45" x14ac:dyDescent="0.25">
      <c r="A15" t="s">
        <v>17</v>
      </c>
      <c r="B15" s="35" t="s">
        <v>358</v>
      </c>
      <c r="C15" s="2">
        <f>730+2460</f>
        <v>3190</v>
      </c>
      <c r="D15" s="143">
        <f>C15/5280</f>
        <v>0.60416666666666663</v>
      </c>
      <c r="F15" s="39"/>
      <c r="G15" s="35" t="s">
        <v>357</v>
      </c>
      <c r="H15" s="35" t="s">
        <v>359</v>
      </c>
      <c r="I15" s="36"/>
    </row>
    <row r="16" spans="1:9" ht="60" x14ac:dyDescent="0.25">
      <c r="A16" t="s">
        <v>17</v>
      </c>
      <c r="B16" s="35" t="s">
        <v>287</v>
      </c>
      <c r="C16" s="2" t="s">
        <v>570</v>
      </c>
      <c r="D16" s="2"/>
      <c r="E16" s="2">
        <v>1960</v>
      </c>
      <c r="F16" s="39">
        <v>1971</v>
      </c>
      <c r="G16" s="35" t="s">
        <v>248</v>
      </c>
      <c r="H16" s="35" t="s">
        <v>606</v>
      </c>
      <c r="I16" s="36"/>
    </row>
    <row r="17" spans="1:9" ht="30" x14ac:dyDescent="0.25">
      <c r="A17" t="s">
        <v>17</v>
      </c>
      <c r="B17" s="35" t="s">
        <v>288</v>
      </c>
      <c r="C17" s="2" t="s">
        <v>570</v>
      </c>
      <c r="D17" s="2"/>
      <c r="E17" s="2">
        <v>1969</v>
      </c>
      <c r="F17" s="39"/>
      <c r="G17" s="35" t="s">
        <v>248</v>
      </c>
      <c r="H17" s="35" t="s">
        <v>289</v>
      </c>
      <c r="I17" s="36"/>
    </row>
    <row r="18" spans="1:9" ht="60" x14ac:dyDescent="0.25">
      <c r="A18" t="s">
        <v>17</v>
      </c>
      <c r="B18" s="35" t="s">
        <v>290</v>
      </c>
      <c r="C18" s="2" t="s">
        <v>570</v>
      </c>
      <c r="D18" s="2"/>
      <c r="E18" s="2">
        <v>1975</v>
      </c>
      <c r="F18" s="39" t="s">
        <v>291</v>
      </c>
      <c r="G18" s="35" t="s">
        <v>248</v>
      </c>
      <c r="H18" s="35" t="s">
        <v>292</v>
      </c>
      <c r="I18" s="36"/>
    </row>
    <row r="19" spans="1:9" ht="75" x14ac:dyDescent="0.25">
      <c r="A19" t="s">
        <v>17</v>
      </c>
      <c r="B19" s="35" t="s">
        <v>545</v>
      </c>
      <c r="C19" s="2" t="s">
        <v>570</v>
      </c>
      <c r="D19" s="2"/>
      <c r="E19" s="2">
        <v>1964</v>
      </c>
      <c r="F19" s="39" t="s">
        <v>293</v>
      </c>
      <c r="G19" s="35" t="s">
        <v>248</v>
      </c>
      <c r="H19" s="35" t="s">
        <v>294</v>
      </c>
      <c r="I19" s="36"/>
    </row>
    <row r="20" spans="1:9" ht="75" x14ac:dyDescent="0.25">
      <c r="A20" t="s">
        <v>17</v>
      </c>
      <c r="B20" s="35" t="s">
        <v>295</v>
      </c>
      <c r="C20" s="2" t="s">
        <v>570</v>
      </c>
      <c r="D20" s="2"/>
      <c r="E20" s="2">
        <v>1961</v>
      </c>
      <c r="F20" s="39" t="s">
        <v>296</v>
      </c>
      <c r="G20" s="35" t="s">
        <v>248</v>
      </c>
      <c r="H20" s="35" t="s">
        <v>297</v>
      </c>
      <c r="I20" s="36"/>
    </row>
    <row r="21" spans="1:9" ht="60" x14ac:dyDescent="0.25">
      <c r="A21" t="s">
        <v>17</v>
      </c>
      <c r="B21" s="35" t="s">
        <v>298</v>
      </c>
      <c r="C21" s="2" t="s">
        <v>570</v>
      </c>
      <c r="D21" s="2"/>
      <c r="E21" s="2">
        <v>1958</v>
      </c>
      <c r="F21" s="39" t="s">
        <v>299</v>
      </c>
      <c r="G21" s="35" t="s">
        <v>248</v>
      </c>
      <c r="H21" s="35" t="s">
        <v>546</v>
      </c>
      <c r="I21" s="36"/>
    </row>
    <row r="22" spans="1:9" ht="60" x14ac:dyDescent="0.25">
      <c r="A22" t="s">
        <v>17</v>
      </c>
      <c r="B22" s="35" t="s">
        <v>300</v>
      </c>
      <c r="C22" s="2" t="s">
        <v>570</v>
      </c>
      <c r="D22" s="2"/>
      <c r="E22" s="2">
        <v>1964</v>
      </c>
      <c r="F22" s="39" t="s">
        <v>301</v>
      </c>
      <c r="G22" s="35" t="s">
        <v>248</v>
      </c>
      <c r="H22" s="35" t="s">
        <v>302</v>
      </c>
      <c r="I22" s="36"/>
    </row>
    <row r="23" spans="1:9" ht="45" x14ac:dyDescent="0.25">
      <c r="A23" t="s">
        <v>17</v>
      </c>
      <c r="B23" s="35" t="s">
        <v>266</v>
      </c>
      <c r="C23" s="112" t="s">
        <v>570</v>
      </c>
      <c r="E23" s="2">
        <v>1966</v>
      </c>
      <c r="F23" s="35" t="s">
        <v>267</v>
      </c>
      <c r="G23" s="35" t="s">
        <v>248</v>
      </c>
      <c r="H23" s="35" t="s">
        <v>268</v>
      </c>
    </row>
    <row r="24" spans="1:9" ht="30" x14ac:dyDescent="0.25">
      <c r="A24" t="s">
        <v>17</v>
      </c>
      <c r="B24" s="35" t="s">
        <v>269</v>
      </c>
      <c r="C24" s="2" t="s">
        <v>570</v>
      </c>
      <c r="D24" s="2"/>
      <c r="E24" s="2">
        <v>1966</v>
      </c>
      <c r="F24" s="39" t="s">
        <v>271</v>
      </c>
      <c r="G24" s="35" t="s">
        <v>248</v>
      </c>
      <c r="H24" s="35" t="s">
        <v>273</v>
      </c>
    </row>
    <row r="25" spans="1:9" ht="60" x14ac:dyDescent="0.25">
      <c r="A25" t="s">
        <v>17</v>
      </c>
      <c r="B25" s="35" t="s">
        <v>270</v>
      </c>
      <c r="C25" s="2" t="s">
        <v>570</v>
      </c>
      <c r="D25" s="2"/>
      <c r="E25" s="2">
        <v>1960</v>
      </c>
      <c r="F25" s="39" t="s">
        <v>272</v>
      </c>
      <c r="G25" s="35" t="s">
        <v>248</v>
      </c>
      <c r="H25" s="35" t="s">
        <v>274</v>
      </c>
      <c r="I25" s="114"/>
    </row>
    <row r="26" spans="1:9" ht="60" x14ac:dyDescent="0.25">
      <c r="A26" t="s">
        <v>17</v>
      </c>
      <c r="B26" s="35" t="s">
        <v>310</v>
      </c>
      <c r="C26" s="2" t="s">
        <v>570</v>
      </c>
      <c r="D26" s="2"/>
      <c r="E26" s="2">
        <v>1966</v>
      </c>
      <c r="F26" s="39" t="s">
        <v>547</v>
      </c>
      <c r="G26" s="35" t="s">
        <v>248</v>
      </c>
      <c r="H26" s="35" t="s">
        <v>309</v>
      </c>
    </row>
    <row r="27" spans="1:9" ht="75" x14ac:dyDescent="0.25">
      <c r="A27" t="s">
        <v>17</v>
      </c>
      <c r="B27" s="35" t="s">
        <v>314</v>
      </c>
      <c r="C27" s="2" t="s">
        <v>570</v>
      </c>
      <c r="D27" s="2"/>
      <c r="E27" s="2" t="s">
        <v>311</v>
      </c>
      <c r="F27" s="39" t="s">
        <v>312</v>
      </c>
      <c r="G27" s="35" t="s">
        <v>248</v>
      </c>
      <c r="H27" s="35" t="s">
        <v>313</v>
      </c>
      <c r="I27" s="114"/>
    </row>
    <row r="28" spans="1:9" ht="60" x14ac:dyDescent="0.25">
      <c r="A28" t="s">
        <v>17</v>
      </c>
      <c r="B28" s="58" t="s">
        <v>315</v>
      </c>
      <c r="C28" s="2" t="s">
        <v>570</v>
      </c>
      <c r="D28" s="2"/>
      <c r="E28" s="2" t="s">
        <v>311</v>
      </c>
      <c r="F28" s="39" t="s">
        <v>316</v>
      </c>
      <c r="G28" s="35" t="s">
        <v>248</v>
      </c>
      <c r="H28" s="35" t="s">
        <v>317</v>
      </c>
    </row>
    <row r="29" spans="1:9" ht="45" x14ac:dyDescent="0.25">
      <c r="A29" t="s">
        <v>17</v>
      </c>
      <c r="B29" s="35" t="s">
        <v>328</v>
      </c>
      <c r="C29" s="2" t="s">
        <v>570</v>
      </c>
      <c r="D29" s="2"/>
      <c r="E29" s="2">
        <v>1979</v>
      </c>
      <c r="F29" s="39" t="s">
        <v>318</v>
      </c>
      <c r="G29" s="35" t="s">
        <v>248</v>
      </c>
      <c r="H29" s="35" t="s">
        <v>319</v>
      </c>
    </row>
    <row r="30" spans="1:9" ht="45" x14ac:dyDescent="0.25">
      <c r="A30" t="s">
        <v>17</v>
      </c>
      <c r="B30" s="35" t="s">
        <v>342</v>
      </c>
      <c r="C30" s="2" t="s">
        <v>570</v>
      </c>
      <c r="D30" s="2"/>
      <c r="E30" s="2">
        <v>1977</v>
      </c>
      <c r="F30" s="39" t="s">
        <v>320</v>
      </c>
      <c r="G30" s="35" t="s">
        <v>248</v>
      </c>
      <c r="H30" s="35" t="s">
        <v>343</v>
      </c>
    </row>
    <row r="31" spans="1:9" ht="30" x14ac:dyDescent="0.25">
      <c r="A31" t="s">
        <v>17</v>
      </c>
      <c r="B31" s="35" t="s">
        <v>303</v>
      </c>
      <c r="C31" s="2" t="s">
        <v>570</v>
      </c>
      <c r="D31" s="2"/>
      <c r="E31" s="2">
        <v>1976</v>
      </c>
      <c r="F31" s="39"/>
      <c r="G31" s="35" t="s">
        <v>248</v>
      </c>
      <c r="H31" s="35" t="s">
        <v>321</v>
      </c>
    </row>
    <row r="32" spans="1:9" ht="60" x14ac:dyDescent="0.25">
      <c r="A32" t="s">
        <v>17</v>
      </c>
      <c r="B32" s="35" t="s">
        <v>327</v>
      </c>
      <c r="C32" s="2" t="s">
        <v>570</v>
      </c>
      <c r="D32" s="2"/>
      <c r="E32" s="2">
        <v>1966</v>
      </c>
      <c r="F32" s="39" t="s">
        <v>322</v>
      </c>
      <c r="G32" s="35" t="s">
        <v>248</v>
      </c>
      <c r="H32" s="35" t="s">
        <v>323</v>
      </c>
    </row>
    <row r="33" spans="1:9" s="111" customFormat="1" ht="105" x14ac:dyDescent="0.25">
      <c r="A33" s="111" t="s">
        <v>17</v>
      </c>
      <c r="B33" s="114" t="s">
        <v>559</v>
      </c>
      <c r="C33" s="112" t="s">
        <v>570</v>
      </c>
      <c r="D33" s="112"/>
      <c r="E33" s="112"/>
      <c r="F33" s="39"/>
      <c r="G33" s="114" t="s">
        <v>558</v>
      </c>
      <c r="H33" s="114" t="s">
        <v>557</v>
      </c>
    </row>
    <row r="34" spans="1:9" ht="135" x14ac:dyDescent="0.25">
      <c r="A34" t="s">
        <v>17</v>
      </c>
      <c r="B34" s="37" t="s">
        <v>337</v>
      </c>
      <c r="C34" s="68" t="s">
        <v>570</v>
      </c>
      <c r="D34" s="68"/>
      <c r="E34" s="95">
        <v>1966</v>
      </c>
      <c r="F34" s="76" t="s">
        <v>338</v>
      </c>
      <c r="G34" s="77" t="s">
        <v>340</v>
      </c>
      <c r="H34" s="37" t="s">
        <v>339</v>
      </c>
      <c r="I34" s="114"/>
    </row>
    <row r="35" spans="1:9" ht="90" x14ac:dyDescent="0.25">
      <c r="A35" t="s">
        <v>17</v>
      </c>
      <c r="B35" s="35" t="s">
        <v>326</v>
      </c>
      <c r="C35" s="2" t="s">
        <v>570</v>
      </c>
      <c r="D35" s="2"/>
      <c r="E35" s="2">
        <v>1967</v>
      </c>
      <c r="F35" s="39" t="s">
        <v>324</v>
      </c>
      <c r="G35" s="35" t="s">
        <v>248</v>
      </c>
      <c r="H35" s="35" t="s">
        <v>325</v>
      </c>
      <c r="I35" s="114"/>
    </row>
    <row r="36" spans="1:9" ht="75" x14ac:dyDescent="0.25">
      <c r="A36" t="s">
        <v>17</v>
      </c>
      <c r="B36" s="35" t="s">
        <v>470</v>
      </c>
      <c r="C36" s="2" t="s">
        <v>570</v>
      </c>
      <c r="D36" s="2"/>
      <c r="E36" s="2">
        <v>1959</v>
      </c>
      <c r="F36" s="39" t="s">
        <v>548</v>
      </c>
      <c r="G36" s="35" t="s">
        <v>549</v>
      </c>
      <c r="H36" s="35" t="s">
        <v>329</v>
      </c>
    </row>
    <row r="37" spans="1:9" ht="75" x14ac:dyDescent="0.25">
      <c r="A37" t="s">
        <v>17</v>
      </c>
      <c r="B37" s="35" t="s">
        <v>304</v>
      </c>
      <c r="C37" s="2" t="s">
        <v>570</v>
      </c>
      <c r="D37" s="2"/>
      <c r="E37" s="2" t="s">
        <v>331</v>
      </c>
      <c r="F37" s="39" t="s">
        <v>330</v>
      </c>
      <c r="G37" s="35" t="s">
        <v>248</v>
      </c>
      <c r="H37" s="35" t="s">
        <v>332</v>
      </c>
    </row>
    <row r="38" spans="1:9" ht="60" x14ac:dyDescent="0.25">
      <c r="A38" t="s">
        <v>17</v>
      </c>
      <c r="B38" s="35" t="s">
        <v>305</v>
      </c>
      <c r="C38" s="2" t="s">
        <v>570</v>
      </c>
      <c r="D38" s="2"/>
      <c r="E38" s="2">
        <v>1979</v>
      </c>
      <c r="F38" s="39" t="s">
        <v>291</v>
      </c>
      <c r="G38" s="35" t="s">
        <v>248</v>
      </c>
      <c r="H38" s="35" t="s">
        <v>550</v>
      </c>
    </row>
    <row r="39" spans="1:9" ht="75" x14ac:dyDescent="0.25">
      <c r="A39" t="s">
        <v>17</v>
      </c>
      <c r="B39" s="35" t="s">
        <v>306</v>
      </c>
      <c r="C39" s="2" t="s">
        <v>570</v>
      </c>
      <c r="D39" s="2"/>
      <c r="E39" s="2">
        <v>1959</v>
      </c>
      <c r="F39" s="39" t="s">
        <v>333</v>
      </c>
      <c r="G39" s="35" t="s">
        <v>248</v>
      </c>
      <c r="H39" s="35" t="s">
        <v>551</v>
      </c>
    </row>
    <row r="40" spans="1:9" ht="60" x14ac:dyDescent="0.25">
      <c r="A40" t="s">
        <v>17</v>
      </c>
      <c r="B40" s="35" t="s">
        <v>471</v>
      </c>
      <c r="C40" s="2" t="s">
        <v>570</v>
      </c>
      <c r="D40" s="2"/>
      <c r="E40" s="2">
        <v>1959</v>
      </c>
      <c r="F40" s="39" t="s">
        <v>334</v>
      </c>
      <c r="G40" s="35" t="s">
        <v>248</v>
      </c>
      <c r="H40" s="35" t="s">
        <v>335</v>
      </c>
    </row>
    <row r="41" spans="1:9" ht="75" x14ac:dyDescent="0.25">
      <c r="A41" t="s">
        <v>17</v>
      </c>
      <c r="B41" s="35" t="s">
        <v>307</v>
      </c>
      <c r="C41" s="2" t="s">
        <v>570</v>
      </c>
      <c r="D41" s="2"/>
      <c r="E41" s="2">
        <v>1959</v>
      </c>
      <c r="F41" s="39" t="s">
        <v>336</v>
      </c>
      <c r="G41" s="35" t="s">
        <v>248</v>
      </c>
      <c r="H41" s="35" t="s">
        <v>552</v>
      </c>
    </row>
    <row r="42" spans="1:9" ht="105" x14ac:dyDescent="0.25">
      <c r="A42" t="s">
        <v>17</v>
      </c>
      <c r="B42" s="35" t="s">
        <v>21</v>
      </c>
      <c r="C42" s="68" t="s">
        <v>570</v>
      </c>
      <c r="D42" s="18"/>
      <c r="F42" s="39">
        <v>2012</v>
      </c>
      <c r="G42" s="35" t="s">
        <v>554</v>
      </c>
      <c r="H42" s="119" t="s">
        <v>553</v>
      </c>
    </row>
    <row r="43" spans="1:9" ht="60" x14ac:dyDescent="0.25">
      <c r="A43" t="s">
        <v>17</v>
      </c>
      <c r="B43" s="35" t="s">
        <v>279</v>
      </c>
      <c r="C43" s="112" t="s">
        <v>570</v>
      </c>
      <c r="E43" s="2">
        <v>1955</v>
      </c>
      <c r="F43" s="35" t="s">
        <v>280</v>
      </c>
      <c r="G43" s="35" t="s">
        <v>248</v>
      </c>
      <c r="H43" s="35" t="s">
        <v>281</v>
      </c>
    </row>
    <row r="44" spans="1:9" ht="30" x14ac:dyDescent="0.25">
      <c r="A44" t="s">
        <v>17</v>
      </c>
      <c r="B44" s="35" t="s">
        <v>282</v>
      </c>
      <c r="C44" s="112" t="s">
        <v>570</v>
      </c>
      <c r="E44" s="2">
        <v>1966</v>
      </c>
      <c r="G44" s="35" t="s">
        <v>248</v>
      </c>
      <c r="H44" s="35" t="s">
        <v>283</v>
      </c>
    </row>
    <row r="45" spans="1:9" ht="45" x14ac:dyDescent="0.25">
      <c r="A45" t="s">
        <v>17</v>
      </c>
      <c r="B45" s="35" t="s">
        <v>275</v>
      </c>
      <c r="C45" s="112" t="s">
        <v>570</v>
      </c>
      <c r="E45" s="39">
        <v>1976</v>
      </c>
      <c r="F45" s="35">
        <v>1983</v>
      </c>
      <c r="G45" s="35" t="s">
        <v>248</v>
      </c>
      <c r="H45" s="35" t="s">
        <v>276</v>
      </c>
    </row>
    <row r="46" spans="1:9" ht="60" x14ac:dyDescent="0.25">
      <c r="A46" t="s">
        <v>17</v>
      </c>
      <c r="B46" s="35" t="s">
        <v>355</v>
      </c>
      <c r="C46" s="2">
        <v>2700</v>
      </c>
      <c r="D46" s="143">
        <f>C46/5280</f>
        <v>0.51136363636363635</v>
      </c>
      <c r="E46" s="39"/>
      <c r="G46" s="35" t="s">
        <v>357</v>
      </c>
      <c r="H46" s="35" t="s">
        <v>356</v>
      </c>
    </row>
    <row r="47" spans="1:9" ht="90" x14ac:dyDescent="0.25">
      <c r="A47" t="s">
        <v>17</v>
      </c>
      <c r="B47" s="37" t="s">
        <v>130</v>
      </c>
      <c r="C47" s="95">
        <v>1700</v>
      </c>
      <c r="D47" s="143">
        <f>C47/5280</f>
        <v>0.32196969696969696</v>
      </c>
      <c r="E47" s="68"/>
      <c r="F47" s="76"/>
      <c r="G47" s="119" t="s">
        <v>556</v>
      </c>
      <c r="H47" s="35" t="s">
        <v>555</v>
      </c>
    </row>
    <row r="48" spans="1:9" ht="30" x14ac:dyDescent="0.25">
      <c r="A48" t="s">
        <v>17</v>
      </c>
      <c r="B48" s="35" t="s">
        <v>277</v>
      </c>
      <c r="C48" s="2" t="s">
        <v>570</v>
      </c>
      <c r="D48" s="2"/>
      <c r="E48" s="2">
        <v>1966</v>
      </c>
      <c r="F48" s="39"/>
      <c r="G48" s="35" t="s">
        <v>248</v>
      </c>
      <c r="H48" s="35" t="s">
        <v>278</v>
      </c>
    </row>
    <row r="49" spans="1:9" ht="30" x14ac:dyDescent="0.25">
      <c r="A49" t="s">
        <v>17</v>
      </c>
      <c r="B49" s="35" t="s">
        <v>20</v>
      </c>
      <c r="C49" s="4" t="s">
        <v>570</v>
      </c>
      <c r="D49" s="4"/>
      <c r="F49" s="39"/>
      <c r="G49" s="35" t="s">
        <v>341</v>
      </c>
      <c r="H49" s="35" t="s">
        <v>45</v>
      </c>
      <c r="I49" s="35"/>
    </row>
    <row r="52" spans="1:9" x14ac:dyDescent="0.25">
      <c r="B52" s="94" t="s">
        <v>9</v>
      </c>
      <c r="C52" s="96">
        <f>SUM(C2:C50)</f>
        <v>7590</v>
      </c>
      <c r="D52" s="75">
        <f>C52/5280</f>
        <v>1.4375</v>
      </c>
      <c r="E52" s="78">
        <f>D52/134.98</f>
        <v>1.0649725885316343E-2</v>
      </c>
    </row>
    <row r="54" spans="1:9" x14ac:dyDescent="0.25">
      <c r="A54" s="14" t="s">
        <v>564</v>
      </c>
      <c r="B54" s="136" t="s">
        <v>565</v>
      </c>
    </row>
    <row r="55" spans="1:9" x14ac:dyDescent="0.25">
      <c r="A55" s="14"/>
      <c r="B55" s="136" t="s">
        <v>566</v>
      </c>
    </row>
    <row r="56" spans="1:9" x14ac:dyDescent="0.25">
      <c r="A56" s="14"/>
      <c r="B56" s="136" t="s">
        <v>567</v>
      </c>
    </row>
    <row r="57" spans="1:9" x14ac:dyDescent="0.25">
      <c r="A57" s="14"/>
      <c r="B57" s="136" t="s">
        <v>569</v>
      </c>
    </row>
    <row r="58" spans="1:9" x14ac:dyDescent="0.25">
      <c r="B58" s="37"/>
    </row>
    <row r="61" spans="1:9" x14ac:dyDescent="0.25">
      <c r="B61" s="58"/>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H12" sqref="H12"/>
    </sheetView>
  </sheetViews>
  <sheetFormatPr defaultRowHeight="15" x14ac:dyDescent="0.25"/>
  <cols>
    <col min="1" max="1" width="13.140625" customWidth="1"/>
    <col min="2" max="2" width="15.5703125" customWidth="1"/>
    <col min="3" max="3" width="14.85546875" customWidth="1"/>
    <col min="4" max="4" width="4.140625" customWidth="1"/>
    <col min="6" max="6" width="14.7109375" customWidth="1"/>
  </cols>
  <sheetData>
    <row r="1" spans="1:8" s="1" customFormat="1" ht="60" x14ac:dyDescent="0.25">
      <c r="A1" s="1" t="s">
        <v>0</v>
      </c>
      <c r="B1" s="1" t="s">
        <v>594</v>
      </c>
      <c r="C1" s="1" t="s">
        <v>595</v>
      </c>
      <c r="E1" s="1" t="s">
        <v>609</v>
      </c>
      <c r="F1" s="1" t="s">
        <v>610</v>
      </c>
    </row>
    <row r="2" spans="1:8" x14ac:dyDescent="0.25">
      <c r="A2" t="s">
        <v>46</v>
      </c>
      <c r="B2" s="2">
        <v>6.3</v>
      </c>
      <c r="C2" s="140">
        <v>0.13</v>
      </c>
      <c r="E2" s="112">
        <v>11</v>
      </c>
      <c r="F2" s="112">
        <v>1</v>
      </c>
    </row>
    <row r="3" spans="1:8" x14ac:dyDescent="0.25">
      <c r="A3" t="s">
        <v>113</v>
      </c>
      <c r="B3" s="74">
        <v>1.3731060606060606</v>
      </c>
      <c r="C3" s="140">
        <v>0.14000000000000001</v>
      </c>
      <c r="E3" s="112">
        <v>3</v>
      </c>
      <c r="F3" s="112">
        <v>1</v>
      </c>
    </row>
    <row r="4" spans="1:8" x14ac:dyDescent="0.25">
      <c r="A4" t="s">
        <v>23</v>
      </c>
      <c r="B4" s="74">
        <v>14.874621212121212</v>
      </c>
      <c r="C4" s="140">
        <v>0.02</v>
      </c>
      <c r="E4" s="112">
        <v>109</v>
      </c>
      <c r="F4" s="112">
        <v>50</v>
      </c>
    </row>
    <row r="5" spans="1:8" x14ac:dyDescent="0.25">
      <c r="A5" t="s">
        <v>49</v>
      </c>
      <c r="B5" s="74">
        <v>5.9994318181818178</v>
      </c>
      <c r="C5" s="140">
        <v>0.12</v>
      </c>
      <c r="E5" s="112">
        <v>78</v>
      </c>
      <c r="F5" s="112">
        <v>7</v>
      </c>
    </row>
    <row r="6" spans="1:8" x14ac:dyDescent="0.25">
      <c r="A6" t="s">
        <v>53</v>
      </c>
      <c r="B6" s="74">
        <v>15.315340909090908</v>
      </c>
      <c r="C6" s="140">
        <v>0.19</v>
      </c>
      <c r="D6" s="2"/>
      <c r="E6" s="112">
        <v>36</v>
      </c>
      <c r="F6" s="112">
        <v>10</v>
      </c>
      <c r="H6" s="111"/>
    </row>
    <row r="7" spans="1:8" x14ac:dyDescent="0.25">
      <c r="A7" t="s">
        <v>14</v>
      </c>
      <c r="B7" s="74">
        <v>1.6818181818181819</v>
      </c>
      <c r="C7" s="142">
        <v>1.4E-2</v>
      </c>
      <c r="E7" s="112">
        <v>12</v>
      </c>
      <c r="F7" s="112">
        <v>9</v>
      </c>
    </row>
    <row r="8" spans="1:8" x14ac:dyDescent="0.25">
      <c r="A8" t="s">
        <v>17</v>
      </c>
      <c r="B8" s="74">
        <v>1.4375</v>
      </c>
      <c r="C8" s="140">
        <v>0.01</v>
      </c>
      <c r="E8" s="112">
        <v>47</v>
      </c>
      <c r="F8" s="112">
        <v>44</v>
      </c>
      <c r="H8" s="111"/>
    </row>
    <row r="9" spans="1:8" x14ac:dyDescent="0.25">
      <c r="B9" s="2"/>
      <c r="C9" s="112"/>
      <c r="E9" s="112"/>
      <c r="F9" s="112"/>
    </row>
    <row r="10" spans="1:8" s="14" customFormat="1" x14ac:dyDescent="0.25">
      <c r="A10" s="5" t="s">
        <v>9</v>
      </c>
      <c r="B10" s="75">
        <f>SUM(B2:B8)</f>
        <v>46.981818181818177</v>
      </c>
      <c r="C10" s="141">
        <v>0.04</v>
      </c>
      <c r="E10" s="7">
        <f>SUM(E2:E8)</f>
        <v>296</v>
      </c>
      <c r="F10" s="7">
        <f>SUM(F2:F8)</f>
        <v>122</v>
      </c>
      <c r="G10" s="108">
        <f>F10/E10</f>
        <v>0.41216216216216217</v>
      </c>
      <c r="H10" s="14" t="s">
        <v>611</v>
      </c>
    </row>
    <row r="11" spans="1:8" x14ac:dyDescent="0.25">
      <c r="B11" s="2"/>
      <c r="E11" s="112"/>
      <c r="F11" s="7">
        <f>E10-F10</f>
        <v>174</v>
      </c>
      <c r="G11" s="108">
        <f>F11/E10</f>
        <v>0.58783783783783783</v>
      </c>
      <c r="H11" s="14" t="s">
        <v>612</v>
      </c>
    </row>
    <row r="12" spans="1:8" x14ac:dyDescent="0.25">
      <c r="B12" s="78"/>
    </row>
    <row r="13" spans="1:8" x14ac:dyDescent="0.25">
      <c r="C13" s="2"/>
    </row>
    <row r="14" spans="1:8" x14ac:dyDescent="0.25">
      <c r="C14" s="2"/>
    </row>
    <row r="15" spans="1:8" x14ac:dyDescent="0.25">
      <c r="C15" s="2"/>
    </row>
    <row r="16" spans="1:8" x14ac:dyDescent="0.25">
      <c r="C16" s="2"/>
    </row>
    <row r="17" spans="1:3" x14ac:dyDescent="0.25">
      <c r="C17" s="13"/>
    </row>
    <row r="19" spans="1:3" x14ac:dyDescent="0.25">
      <c r="B19" s="14"/>
      <c r="C19" s="6"/>
    </row>
    <row r="20" spans="1:3" x14ac:dyDescent="0.25">
      <c r="C20" s="2"/>
    </row>
    <row r="21" spans="1:3" x14ac:dyDescent="0.25">
      <c r="A21" t="s">
        <v>6</v>
      </c>
      <c r="B21" t="s">
        <v>7</v>
      </c>
      <c r="C21" s="2"/>
    </row>
    <row r="22" spans="1:3" x14ac:dyDescent="0.25">
      <c r="B22" t="s">
        <v>8</v>
      </c>
    </row>
    <row r="23" spans="1:3" x14ac:dyDescent="0.25">
      <c r="B23" s="3" t="s">
        <v>10</v>
      </c>
    </row>
    <row r="24" spans="1:3" x14ac:dyDescent="0.25">
      <c r="B24" s="17" t="s">
        <v>13</v>
      </c>
    </row>
    <row r="25" spans="1:3" x14ac:dyDescent="0.25">
      <c r="B25" s="12" t="s">
        <v>12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Maine</vt:lpstr>
      <vt:lpstr>NH</vt:lpstr>
      <vt:lpstr>Mass</vt:lpstr>
      <vt:lpstr>RI</vt:lpstr>
      <vt:lpstr>CT</vt:lpstr>
      <vt:lpstr>NY - LIS</vt:lpstr>
      <vt:lpstr>NY - Peconic</vt:lpstr>
      <vt:lpstr>Total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Monegan Rice</dc:creator>
  <cp:lastModifiedBy>Tracy Monegan Rice</cp:lastModifiedBy>
  <dcterms:created xsi:type="dcterms:W3CDTF">2012-02-27T22:04:56Z</dcterms:created>
  <dcterms:modified xsi:type="dcterms:W3CDTF">2016-03-09T18:57:20Z</dcterms:modified>
</cp:coreProperties>
</file>