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rraqueous\PIPL NORTHEAST SANDY SURVEY\VA to NY Beaches Phase 1\FINAL FILES\"/>
    </mc:Choice>
  </mc:AlternateContent>
  <bookViews>
    <workbookView xWindow="0" yWindow="630" windowWidth="20115" windowHeight="6495" activeTab="1"/>
  </bookViews>
  <sheets>
    <sheet name="NY - Atlantic" sheetId="1" r:id="rId1"/>
    <sheet name="NJ" sheetId="2" r:id="rId2"/>
    <sheet name="DE" sheetId="3" r:id="rId3"/>
    <sheet name="MD" sheetId="4" r:id="rId4"/>
    <sheet name="VA" sheetId="5" r:id="rId5"/>
    <sheet name="TOTAL" sheetId="6" r:id="rId6"/>
  </sheets>
  <calcPr calcId="171027"/>
</workbook>
</file>

<file path=xl/calcChain.xml><?xml version="1.0" encoding="utf-8"?>
<calcChain xmlns="http://schemas.openxmlformats.org/spreadsheetml/2006/main">
  <c r="D11" i="4" l="1"/>
  <c r="D16" i="1"/>
  <c r="C30" i="1"/>
  <c r="D4" i="1" l="1"/>
  <c r="C8" i="6" l="1"/>
  <c r="C9" i="6" s="1"/>
  <c r="G2" i="6"/>
  <c r="F2" i="6"/>
  <c r="D8" i="6"/>
  <c r="D9" i="6" s="1"/>
  <c r="B6" i="6"/>
  <c r="G6" i="6" s="1"/>
  <c r="B5" i="6"/>
  <c r="G5" i="6" s="1"/>
  <c r="B4" i="6"/>
  <c r="G4" i="6" s="1"/>
  <c r="F5" i="6" l="1"/>
  <c r="F4" i="6"/>
  <c r="F6" i="6"/>
  <c r="B3" i="6"/>
  <c r="F3" i="6" l="1"/>
  <c r="B8" i="6"/>
  <c r="G3" i="6"/>
  <c r="J36" i="1"/>
  <c r="B9" i="6" l="1"/>
  <c r="F8" i="6"/>
  <c r="G8" i="6"/>
  <c r="D15" i="1" l="1"/>
  <c r="D3" i="1"/>
  <c r="D48" i="1" s="1"/>
  <c r="J42" i="2"/>
  <c r="D6" i="2" l="1"/>
  <c r="D13" i="2"/>
  <c r="D29" i="2"/>
  <c r="D28" i="2" l="1"/>
  <c r="D23" i="2"/>
  <c r="D36" i="2"/>
  <c r="D35" i="2"/>
  <c r="D53" i="2"/>
  <c r="D51" i="2"/>
  <c r="D50" i="2"/>
  <c r="D48" i="2"/>
  <c r="D46" i="2"/>
  <c r="C44" i="2"/>
  <c r="D44" i="2" s="1"/>
  <c r="C43" i="2" l="1"/>
  <c r="C41" i="2"/>
  <c r="D3" i="5" l="1"/>
  <c r="D8" i="5" s="1"/>
  <c r="D7" i="5"/>
  <c r="D6" i="5"/>
  <c r="D5" i="5"/>
  <c r="D5" i="3" l="1"/>
  <c r="D12" i="3" l="1"/>
  <c r="D9" i="3"/>
  <c r="D8" i="3"/>
  <c r="D6" i="3"/>
  <c r="D3" i="3"/>
  <c r="D24" i="2"/>
  <c r="D13" i="3" l="1"/>
  <c r="D18" i="2"/>
  <c r="D17" i="2"/>
  <c r="D16" i="2"/>
  <c r="D15" i="2"/>
  <c r="C47" i="2"/>
  <c r="D47" i="2" s="1"/>
  <c r="D39" i="2"/>
  <c r="D43" i="2"/>
  <c r="D41" i="2"/>
  <c r="D37" i="2"/>
  <c r="D34" i="2"/>
  <c r="D33" i="2"/>
  <c r="D31" i="2"/>
  <c r="D30" i="2"/>
  <c r="D26" i="2"/>
  <c r="D20" i="2"/>
  <c r="D14" i="2"/>
  <c r="D7" i="2"/>
  <c r="D3" i="2"/>
  <c r="C32" i="2"/>
  <c r="D2" i="2"/>
  <c r="D54" i="2" l="1"/>
  <c r="D57" i="2" s="1"/>
  <c r="D11" i="1" l="1"/>
  <c r="D5" i="1"/>
  <c r="D12" i="1"/>
  <c r="D10" i="1"/>
  <c r="D38" i="1" l="1"/>
  <c r="D43" i="1"/>
  <c r="D40" i="1"/>
  <c r="D36" i="1"/>
  <c r="D33" i="1"/>
  <c r="D20" i="1"/>
  <c r="D18" i="1"/>
  <c r="D14" i="1"/>
  <c r="D13" i="1"/>
  <c r="D7" i="1"/>
  <c r="D8" i="1"/>
  <c r="D6" i="1"/>
  <c r="D17" i="1" l="1"/>
  <c r="D45" i="1" s="1"/>
  <c r="D47" i="1" s="1"/>
  <c r="C45" i="1"/>
</calcChain>
</file>

<file path=xl/sharedStrings.xml><?xml version="1.0" encoding="utf-8"?>
<sst xmlns="http://schemas.openxmlformats.org/spreadsheetml/2006/main" count="678" uniqueCount="447">
  <si>
    <t>State</t>
  </si>
  <si>
    <t>Location</t>
  </si>
  <si>
    <t>Project Length (ft)</t>
  </si>
  <si>
    <t>Project Length (miles)</t>
  </si>
  <si>
    <t>First Year of Record</t>
  </si>
  <si>
    <t>Source</t>
  </si>
  <si>
    <t>Notes</t>
  </si>
  <si>
    <t>?</t>
  </si>
  <si>
    <t>TOTAL</t>
  </si>
  <si>
    <t>NOTES:</t>
  </si>
  <si>
    <t>NJ</t>
  </si>
  <si>
    <t>NY</t>
  </si>
  <si>
    <t>Jones Beach</t>
  </si>
  <si>
    <t>1926-27</t>
  </si>
  <si>
    <t>Oak Beach</t>
  </si>
  <si>
    <t>2006-07</t>
  </si>
  <si>
    <t>1950s</t>
  </si>
  <si>
    <t>Sandy Hook, Gateway NRA</t>
  </si>
  <si>
    <t>Ocean City</t>
  </si>
  <si>
    <t>Lower Cape May Meadows - Cape May Point Project</t>
  </si>
  <si>
    <t>Cape May Inlet to Lower Township Project</t>
  </si>
  <si>
    <t>Wildwood (Hereford Inlet to Cape May Inlet Project, in design phase 2013)</t>
  </si>
  <si>
    <t>DE</t>
  </si>
  <si>
    <t>Rehobeth Beach and Dewey Beach</t>
  </si>
  <si>
    <t>Indian River Inlet (sand bypassing plant)</t>
  </si>
  <si>
    <t>Bethany Beach</t>
  </si>
  <si>
    <t>South Bethany</t>
  </si>
  <si>
    <t>Fenwick Island</t>
  </si>
  <si>
    <t>Coney Island</t>
  </si>
  <si>
    <t>1922-23</t>
  </si>
  <si>
    <t>Greene (2002)</t>
  </si>
  <si>
    <t>Great Gunn Beach (Great South Beach, Fire Island)</t>
  </si>
  <si>
    <t>local project</t>
  </si>
  <si>
    <t>Smith Point County Park (Great South Beach, Fire Island)</t>
  </si>
  <si>
    <t>Water Island (Great South Beach, Fire Island)</t>
  </si>
  <si>
    <t>Hempstead Beach (Long Beach Island)</t>
  </si>
  <si>
    <t>Rockaway Beach</t>
  </si>
  <si>
    <t>MD</t>
  </si>
  <si>
    <t>Assateague Island State Park</t>
  </si>
  <si>
    <t>2001-02</t>
  </si>
  <si>
    <t>Gilgo Beach</t>
  </si>
  <si>
    <t>Shinnecock Inlet</t>
  </si>
  <si>
    <t>Quogue</t>
  </si>
  <si>
    <t>private emergency dune project</t>
  </si>
  <si>
    <t>Moriches Inlet</t>
  </si>
  <si>
    <t>VA</t>
  </si>
  <si>
    <t>Virginia Beach</t>
  </si>
  <si>
    <t>Dan Neck Naval Base</t>
  </si>
  <si>
    <t>Sandbridge</t>
  </si>
  <si>
    <t>Rehobeth Beach</t>
  </si>
  <si>
    <t>Dewey Beach</t>
  </si>
  <si>
    <t>Sea Colony (Bethany Beach)</t>
  </si>
  <si>
    <t>Total Length (miles)</t>
  </si>
  <si>
    <t>% of Sandy Beaches</t>
  </si>
  <si>
    <t>1946-1959</t>
  </si>
  <si>
    <t>Lido Beach</t>
  </si>
  <si>
    <t>Mecox Bay area</t>
  </si>
  <si>
    <t>Sagaponack Pond area</t>
  </si>
  <si>
    <t>Tiana Beach</t>
  </si>
  <si>
    <t>Robert Moses State Park</t>
  </si>
  <si>
    <t>Long Branch</t>
  </si>
  <si>
    <t>Lavallette</t>
  </si>
  <si>
    <t>Harvey Cedars</t>
  </si>
  <si>
    <t>Island Beach State Park</t>
  </si>
  <si>
    <t>Ship Bottom</t>
  </si>
  <si>
    <t>Bradley Beach</t>
  </si>
  <si>
    <t>Spring Lake</t>
  </si>
  <si>
    <t>Barnegat Light</t>
  </si>
  <si>
    <t>Beach Haven</t>
  </si>
  <si>
    <t>Holgate</t>
  </si>
  <si>
    <t>Sea Girt</t>
  </si>
  <si>
    <t>Surf City</t>
  </si>
  <si>
    <t>Bay Head</t>
  </si>
  <si>
    <t>Seaside Heights</t>
  </si>
  <si>
    <t>Seaside Park</t>
  </si>
  <si>
    <t>Sea Isle City</t>
  </si>
  <si>
    <t>North Wildwood</t>
  </si>
  <si>
    <t>Belmar</t>
  </si>
  <si>
    <t>Cape May Point</t>
  </si>
  <si>
    <t>Cape May State Park</t>
  </si>
  <si>
    <t>Longport</t>
  </si>
  <si>
    <t>Avon-by-the-Sea</t>
  </si>
  <si>
    <t>North Indian River Inlet</t>
  </si>
  <si>
    <t>Assateague Island</t>
  </si>
  <si>
    <t>Davis Park (Fire Island)</t>
  </si>
  <si>
    <t>Fire Island Pines (Fire Island)</t>
  </si>
  <si>
    <t>Western Fire Island (Saltaire, Fair Harbor, Dunewood and Lonelyville)</t>
  </si>
  <si>
    <t>Central Fire Island (Ocean Beach, Seaview, Ocean Bay Park, part of Point O'Woods)</t>
  </si>
  <si>
    <t>Seaview, Ocean Bay Park and Point O'Woods</t>
  </si>
  <si>
    <t>2003-04, 2009</t>
  </si>
  <si>
    <t>PSDS (2014)</t>
  </si>
  <si>
    <t>federal emergency project with 175,000 cy of fill</t>
  </si>
  <si>
    <t>first documented beach nourishment project in the country, reportedly used 2.5 mcy of material; federal project started 1995</t>
  </si>
  <si>
    <t>Greene (2002), PSDS (2014), USACE New York District</t>
  </si>
  <si>
    <t>1927-1959, 1973, 1990</t>
  </si>
  <si>
    <t>Hanc (2007, p. 14), PSDS (2014)</t>
  </si>
  <si>
    <t>40 mcy of material dredged from South Oyster Bay to build a ridge along Jones Beach as construction for the State Park at 14 feet above sea level; dredging project was immense and created the State Boat Channel; navigation disposal along 1,000 ft of beach in 1973, 1990</t>
  </si>
  <si>
    <t>1993-94</t>
  </si>
  <si>
    <t>Koppelman and Forman (2008, p. 29), PSDS (2014)</t>
  </si>
  <si>
    <t>1996, 2007, 2009</t>
  </si>
  <si>
    <t>Shinnecock County Park West</t>
  </si>
  <si>
    <t>Fire Island Operation Five-High</t>
  </si>
  <si>
    <t>Cupsogue Beach County Park</t>
  </si>
  <si>
    <t>dredge disposal from navigation channel</t>
  </si>
  <si>
    <t>Westhampton Beach to Cupsogue Beach County Park</t>
  </si>
  <si>
    <t>Westhampton Interim Project by USACE intially constructed 1997 with 3.53 mcy of fill; portions of this larger project area have received fill since 1962</t>
  </si>
  <si>
    <t>Dallas et al. (2013)</t>
  </si>
  <si>
    <t>1916, 1920, 1936, 1939, 1940</t>
  </si>
  <si>
    <t>most likely the oldest beach fill project in US with small projects in 1915, 1916 and 1920 with unknown lengths; 4,750 ft (1448 m) project length is east of bathhouse in 1939; 1936 and 1940 projects in front of bathhouse; estimated total length of bathhouse (650 ft) beach plus 4,750 ft to east</t>
  </si>
  <si>
    <t>parts of this larger project area have received fill, some of it dredge disposal, since 1926; federal project since 1975 with larger project area since 2001 from Beach 149th St to Beach 19th St.</t>
  </si>
  <si>
    <t>Montauk</t>
  </si>
  <si>
    <t>1986 episode was a federal emergency fill project</t>
  </si>
  <si>
    <t>1955 epsode was dune construction and beach fill extending for 2,500 ft starting 3,500 ft north of the inlet; 1962 episode followed Ash Wednesday Storm and placed fill in front of Ocean House and the Park Administration Building</t>
  </si>
  <si>
    <t>emergency fill in response to Ash Wednesday Storm, a federal-state-municipal project</t>
  </si>
  <si>
    <t>1963, 1963</t>
  </si>
  <si>
    <t>1956, 1962, 1963</t>
  </si>
  <si>
    <t>second 1956 episode was from 17th to 31st Streets; 1963 episode from 3rd to 31st Streets</t>
  </si>
  <si>
    <t>Long Beach Twp.</t>
  </si>
  <si>
    <t>Monmouth Beach</t>
  </si>
  <si>
    <t>16368 (overlaps)</t>
  </si>
  <si>
    <t>1966, 1966, 1978</t>
  </si>
  <si>
    <t>1964, 1978</t>
  </si>
  <si>
    <t>1964 episode extended from 8th to 14th Ave.</t>
  </si>
  <si>
    <t>Grant Ave. to the northern borough boundary</t>
  </si>
  <si>
    <t>1960, 2001</t>
  </si>
  <si>
    <t>Brant Beach (Long Beach Twp.)</t>
  </si>
  <si>
    <t>federal emergency response project from Karge to Johnson St.</t>
  </si>
  <si>
    <t>1949, 1950, 1958, 1960, 1971, 1982, 2003</t>
  </si>
  <si>
    <t>typically is dredge disposal from Shark River Inlet</t>
  </si>
  <si>
    <t>1962, 1963</t>
  </si>
  <si>
    <t>1953 episode extended from McGee Ave. to the south borough boundary; 1962 episode extended from Reese Ave. to Dover Ave.</t>
  </si>
  <si>
    <t>1979, 2007</t>
  </si>
  <si>
    <t>federal dredge disposal</t>
  </si>
  <si>
    <t>Loveladies (Long Beach Twp.)</t>
  </si>
  <si>
    <t>1978, 1992</t>
  </si>
  <si>
    <t>2009-10</t>
  </si>
  <si>
    <t>2011-12</t>
  </si>
  <si>
    <t>3 mcy of fill from 86th St. to 500 ft south of Bergen Ave. in Harvey Cedars</t>
  </si>
  <si>
    <t>Barnegat Inlet to Little Egg Inlet:  Long Beach Island -  Harvey Cedars</t>
  </si>
  <si>
    <t>Barnegat Inlet to Little Egg Inlet:  Long Beach Island - Surf City &amp; Ship Bottom</t>
  </si>
  <si>
    <t>1.2 mcy of fill from 32nd to 57th St. in the Brant Beach section of Long Beach Twp.</t>
  </si>
  <si>
    <t>Barnegat Inlet to Little Egg Inlet:  Long Beach Island - Brant Beach (Long Beach Twp.)</t>
  </si>
  <si>
    <t>Brigantine Inlet to Great Egg Harbor Inlet Project:  Absecon Island (Atlantic City &amp; Ventnor City)</t>
  </si>
  <si>
    <t>Brigantine Inlet to Great Egg Harbor Inlet Project:  Brigantine Island</t>
  </si>
  <si>
    <t>Great Egg Harbor and Peck Beach Project:  Ocean City</t>
  </si>
  <si>
    <t>8 episodes to 2009</t>
  </si>
  <si>
    <t>Strathmere (Upper Twp.)</t>
  </si>
  <si>
    <t>2007, 2009, 2010-11, 2012-13</t>
  </si>
  <si>
    <t>Townsends Inlet to Cape May Inlet Project:  Avalon</t>
  </si>
  <si>
    <t>Townsends Inlet to Cape May Inlet Project:  Stone Harbor</t>
  </si>
  <si>
    <t>Brigantine / Absecon Inlet north shore</t>
  </si>
  <si>
    <t>state project dredged St. George's Thorofare and placed fill along 1,966 ft of the Absecon Inlet shoreline of Brigantine Island</t>
  </si>
  <si>
    <t>NJDEP Coastal Engineering Shore Protection Projects website</t>
  </si>
  <si>
    <t>Jones inlet to East Rockaway Inlet:  Long Beach Island (Nickerson Beach, Lido Beach, City of Long Beach, Point Lookout) (authorized long before Sandy but not constructed)</t>
  </si>
  <si>
    <t>1967, 1970, 1972, 1975, 1994, 1997</t>
  </si>
  <si>
    <t>1969, 1970, 1994, 1997, 2002</t>
  </si>
  <si>
    <t>Beck and Kraus (2010), PSDS (2014)</t>
  </si>
  <si>
    <t>1945, 1948, 1962, 1963, 1999, 2008-09</t>
  </si>
  <si>
    <t>Dallas et al. (2013), PSDS (2014)</t>
  </si>
  <si>
    <t>14 episodes to 2004</t>
  </si>
  <si>
    <t>1975 episode on North Beach extended 1,197 ft; 1982-84 episode in Critical Zone was the longest in that area at 4,927 ft</t>
  </si>
  <si>
    <t>USACE (2002), USFWS (2005)</t>
  </si>
  <si>
    <t>USFWS (2005), NMFS (2014), PSDS (2014), USACE Philaelphia District website</t>
  </si>
  <si>
    <t>Federal emergency response project in 1963 extended along 17,952 ft of beach; Federal shore protection project began 2006 along 9,504 ft of beach from 19th Street South to the northern borough boundary plus an 800 ft taper into the Brigantine Natural Area with fill mined from Brigantine Inlet</t>
  </si>
  <si>
    <t>Federal shore projection project initially constructed 1991-93 extending from Seaview Rd. to 34th St. plus 1,000 ft taper south of 34th St.; 1995 state/local episode was 10,560 ft of beach; 1995 federal episode was along 24,816 ft of beach; federal project uses material mined from Great Egg Harbor Inlet</t>
  </si>
  <si>
    <t>USFWS (2005)</t>
  </si>
  <si>
    <t>Stone Harbor Point (authorized but not constructed)</t>
  </si>
  <si>
    <t>Sandy Hook to Barnegat Inlet Beach Erosion Control Project:  Section 1 - Sea Bright to Ocean Twp.</t>
  </si>
  <si>
    <t>Sandy Hook to Barnegat Inlet Beach Erosion Control Project:  Section 2 - Asbury Park to Manasquan</t>
  </si>
  <si>
    <t>Sandy Hook to Barnegat Inlet Beach Erosion Control Project:  Section 3 - Point Pleasant, Bay Head, Mantoloking, Brick, Dover, Lavallette, Seaside Heights, Seaside Park, and Berkeley Twp. (authorized but not constructed as of 2013)</t>
  </si>
  <si>
    <t>USFWS (2002), Donohue et al. (2004), Beck and Kraus (2010), Dallas et al. (2013), PSDS (2014)</t>
  </si>
  <si>
    <t>Federal Beach Erosion Control Project reach initially constructed 1995-1999; Sea Bright within this larger project area has been nourished since 1962 and the 1995-96 episode extended partway into Sandy Hook NRA</t>
  </si>
  <si>
    <t>Federal Beach Erosion Control Project reach initially constructed 1997-1999</t>
  </si>
  <si>
    <t>1997-99, 2001</t>
  </si>
  <si>
    <t>USFWS (2002), Donohue et al. (2004), Beck and Kraus (2010), PSDS (2014)</t>
  </si>
  <si>
    <t>individual episodes include 73rd to 85th St., Burlington Ave. to Sussex Ave., 76th to 80th St., Burlington to Mercer Ave., 76th to 87th St., Sussex to Bergen Ave., and 85th St. to 2 blocks into Loveladies; one 1962 federal episode constructed 9,000 ft of dune in response to Ash Wednesday Storm; 1994-95 state project was upland source</t>
  </si>
  <si>
    <t>1961, 1962, 1962, 1997</t>
  </si>
  <si>
    <t>1961 episode from 61st to 66th St., 1962 episode along 3,250 ft of beach from 57th (Burrell) to 69th (Stockton) St.; second 1962 project was federal emergency in response to Ash Wednesday Strom to repair and replace 27, 135 ft of dune; 1997 state project was upland source</t>
  </si>
  <si>
    <t>11 episodes 1956-1963, 1992, 1998</t>
  </si>
  <si>
    <t>15 episodes to 1995</t>
  </si>
  <si>
    <t>federal shore protection project began 2004 in Atlantic City and Ventnor City, FCCE repair in 2011, renourished 2012; fill mined from Absecon Inlet</t>
  </si>
  <si>
    <t>886,000 cy of fill in 2006-07 project from North 25th St. in Surf City to South 5th St. in Ship Bottom; 2011 episode was federal FCCE repair for North 25th to North 10th St. in Ship Bottom</t>
  </si>
  <si>
    <t>USFWS (2005), NMFS (2014), PSDS (2014), USACE Philadelphia District website</t>
  </si>
  <si>
    <t>NMFS (2014)</t>
  </si>
  <si>
    <t>Federal storm damage reduction project initially constructed 2005; 2012 episode FCCE repair project</t>
  </si>
  <si>
    <t>Bethany Beach &amp; South Bethany</t>
  </si>
  <si>
    <t>Annual sand bypassing plant initially constructed 1990, operates annually to place ~100,000 cy of sand along 3,500 ft of beach north of the inlet; initial 1990 project and supplemental nourishment/storm repair in 1992 with material mined from flood shoal; state partner operates the plant with federal cost-share</t>
  </si>
  <si>
    <t>Federal storm damage reduction project initially constructed 2008; project is split into two segments that are not connected; 2011 and 2012 episodes FCCE repair projects</t>
  </si>
  <si>
    <t>1998 episode was 128,000 cy private project</t>
  </si>
  <si>
    <t>1962, 1989, 1992, 1994, 1998</t>
  </si>
  <si>
    <t>1962, 1993, 1994, 1994, 1998</t>
  </si>
  <si>
    <t>1957 and 1962 episodes were federal; 1993 state project along 3,550 ft of beach; one 1994 episode was federal along 1,385 ft of beach, the other 1994 episode state along 6,000 ft of beach; 1998 episode was 453,500 cy state / FEMA project along 6,095 ft of beach</t>
  </si>
  <si>
    <t>1988, 1991, 1992, 1992 (3x), 1994, 1998</t>
  </si>
  <si>
    <t>USACE (2000), NMFS (2014)</t>
  </si>
  <si>
    <t>Federal storm damage reduction project initially constructed 2005 along entire length of town plus 500 ft taper into Fenwick Island State Park; 2012 episode FCCE repair project</t>
  </si>
  <si>
    <t>9 episodes prior to bypassing plant</t>
  </si>
  <si>
    <t>Numerous episodes of primarily federal but sometimes state navigation disposal, emergency fill, or storm and erosion control fill along 5,000 to 8,400 ft of beach</t>
  </si>
  <si>
    <t>1962 federal emergency project along 5,000 ft of beach; 1998 episode was 274,300 cy state project along 2,750 ft of beach</t>
  </si>
  <si>
    <t>1989, 1992, 1994, 1998</t>
  </si>
  <si>
    <t>1962 federal emerency project extended 24,816 ft to York beaches; 1998 episode was 168,900 cy state / FEMA / local project</t>
  </si>
  <si>
    <t>1962 federal emergency beach fill extended 15,200 ft to York beaches; episodes of 1991, 1992 and 1994 were federal, others state; beach fill lengths range from 1,600 to 6,000 ft; 1998 episode was 56,100 cy state / FEMA project</t>
  </si>
  <si>
    <t>1961 and 1962 episodes were federal and 1962 fill extended 9,504 ft to Beach Cove; others were all state projects with 2,200 to 5,138 ft of length; 1998 episode was 321,700 cy state project</t>
  </si>
  <si>
    <t>Daniel (2001), Greene (2002), PSDS (2014)</t>
  </si>
  <si>
    <t>1988, 1990-94</t>
  </si>
  <si>
    <t>Federal Hurricane Protection Project originally constructed Phase 1 in 1988 and Phase 2 1990-94; extends from MD/DE state line to Ocean City Inlet; renourished 1998, 2002</t>
  </si>
  <si>
    <t>Greene (2002), Schupp et al. (2013, 2014)</t>
  </si>
  <si>
    <t>1998, 2002, 2006</t>
  </si>
  <si>
    <t>Greene (2002), Krantz et al. (2009), PSDS (2014)</t>
  </si>
  <si>
    <t>Krantz et al. (2009), Schupp et al. (2014)</t>
  </si>
  <si>
    <t>Greene (2002), Krantz et al. (2009), Schupp et al. (2013, 2014)</t>
  </si>
  <si>
    <t>Assateague Island North End Restoration Project</t>
  </si>
  <si>
    <t>Schupp et al. (2013, 2014)</t>
  </si>
  <si>
    <t>Assateague Island Emergency Storm Berm</t>
  </si>
  <si>
    <t>Schupp et al. (2014)</t>
  </si>
  <si>
    <t>Greene (2002), Krantz et al. (2009), Schupp et al. (2014)</t>
  </si>
  <si>
    <t>Assateague Island NS Sediment Bypassing</t>
  </si>
  <si>
    <t>twice annually</t>
  </si>
  <si>
    <t>Assateague Island Artificial Foredune</t>
  </si>
  <si>
    <t>USACE beach fill project following the Ash Wednesday Storm of 1962 using 1.02 mcy of material along 4.16 miles of beach; material used to close storm breaches and construct dunes</t>
  </si>
  <si>
    <t>Beach fill to mitigate downdrift erosion impacts from the Ocean City Inlet jetties from 1.2-7.5 miles (2 to 12.5 km) south of the inlet; offshore source</t>
  </si>
  <si>
    <t>One time dune construction of an emergency storm berm to prevent island breach from 3.1 to 4.7 miles (5 to 7.5 km) south of the inlet; maintained in 2002; offshore source</t>
  </si>
  <si>
    <t>entire length of ASIS as per Schupp et al. (2014) plus Ocean City project</t>
  </si>
  <si>
    <t>Sediment bypassing twice annually since 2004 with placement in surf zone and/or nearshore from 1.5 to 3.1 (2.5 - 5 km) south of the inlet</t>
  </si>
  <si>
    <t>artificial dune maintained with beach fill, beach scraping, sand fencing, vegetation planting, and other methods along the entire 2 mile length of the state park; unknown initial construction date and maintained as needed by MD</t>
  </si>
  <si>
    <t>Chincoteague NWR</t>
  </si>
  <si>
    <t>Wallops Island</t>
  </si>
  <si>
    <t>King et al. (2010)</t>
  </si>
  <si>
    <t>Ash Wednesday Storm of 1962 cut a new inlet at the south end of Wallops Island, which was artificially closed with fill; southern end of the fill at present-day South Camera Stand</t>
  </si>
  <si>
    <t>Annually since 1951</t>
  </si>
  <si>
    <t>Lillycrop et al. (1988), Fenster and Dolan (1999), Greene (2002), PSDS (2014)</t>
  </si>
  <si>
    <t>Local Hurricane Protection and Beach Renourishment Project initially constructed 1998; project primarily funded by City of Virginia Beach in partnership with USACE; 1962 episode was a federal emergency project following Ash Wednesday Storm along 11,088 ft of beach</t>
  </si>
  <si>
    <t>Virginia Beach Beaches and Waterways Advisory Commission (2002), PSDS (2014), Norfolk District USACE website</t>
  </si>
  <si>
    <t>Greene (2002), NMFS (2012), PSDS (2014)</t>
  </si>
  <si>
    <t>Initial project constructed a 5,282 ft long stone seawall buried in an artificial dune plus beach fill, using dredged and upland sources; beach fill extends approximately 0.5 miles north and south of the dune / seawall</t>
  </si>
  <si>
    <t>Farrell et al. (1989), Pilkey and Clayton (1989), USFWS (2005), Campbell and Benedet (2006), NMFS (2014), PSDS (2014)</t>
  </si>
  <si>
    <t>1989, 2009</t>
  </si>
  <si>
    <t>all episodes state/local projects; 2009 episode extended from Poplar Ave. to the 2nd Ave. terminal groin, then a taper to Ocean Ave. on the inlet shoulder</t>
  </si>
  <si>
    <t>Federal storm protection project began 2003 between 80th and 123rd Streets; 2009 episode was state project from 98th to 111th St.; 2011 episode FCCE repair project</t>
  </si>
  <si>
    <t>1981, 1982, 1984, 1984, 1992, 2001, 2009</t>
  </si>
  <si>
    <t>2009 state fill episode from Seaview to Williams Ave. at the north end then from Webster to Polk Ave at the boundary with Sea Isle City</t>
  </si>
  <si>
    <t>USFWS (2005), NJDEP (2009a, b), PSDS (2014)</t>
  </si>
  <si>
    <t>NJDEP (2009a, b), PSDS (2014)</t>
  </si>
  <si>
    <t>Nordstrom (1988), Greene (2002), USFWS (2005), Campbell and Benedet (2006), NMFS (2014), PSDS (2014)</t>
  </si>
  <si>
    <t>USFWS (2005), NJDEP (2009a, b), Google Earth (2014), NMFS (2014), PSDS (2014)</t>
  </si>
  <si>
    <t>Nordstrom (1988), NJDEP (2009a, b), PSDS (2014)</t>
  </si>
  <si>
    <t>Federal authorized project extends from jetty at Cape May Inlet to 3rd Ave. in Cape May City initially constructed in 1989 at the USCG Training Center and 1991 in Cape May City; 9th renourishment episode in 2011-12; Cape May City portion of area has received fill since 1962</t>
  </si>
  <si>
    <t>overlaps above</t>
  </si>
  <si>
    <t>Federal Ecosystem Restoration project at Cape May Point State Park and Cape May Meadows initially constructed 2004-05</t>
  </si>
  <si>
    <t>1969, 1992, 1999, 2001, 2004-05</t>
  </si>
  <si>
    <t>included in the Lower Cape May Meadows - Cape May Point Project area</t>
  </si>
  <si>
    <t>Federal storm protection project began 2003 between 8th and 30th St. plus 76th to 80th St.; 2006 pilot project to backpass 50,000 cy from beach with "surplus" sand somewhere between 35th and 60th St to an erosional hotspot near 12th St; 2009 episode was state project; another 2009 episode was federal emergency project with upland source; 2011 episode FCCE repair project</t>
  </si>
  <si>
    <t>1962 project was federal emergency in response to Ash Wednesday Strom to repair and replace 9,670 ft of dune; second 1963 episode placed beach fill along 9,939 ft of beach; in 2010 state and local project built a geotube revetment and used 2,000 cy beach fill to construct an artificial dune on top of it</t>
  </si>
  <si>
    <t>1963,  1963, 2010</t>
  </si>
  <si>
    <t>1260 (overlaps)</t>
  </si>
  <si>
    <t>first 1966 episode was sponsored by NJ State Police Academy; 1978 episode extended from Trenton to Boston Blvds. (1,260 ft)</t>
  </si>
  <si>
    <t>(overlaps)</t>
  </si>
  <si>
    <t>total project area is 13.76 miles but 2.33 miles of the project area have already received fill, so 11.43 miles would be new fill areas</t>
  </si>
  <si>
    <t>Sandy Hook to Barnegat Inlet Beach Erosion Control Project:  Section 1, Elberon to Loch Arbour Reach (authorized but not constructed, proposed post-Sandy)</t>
  </si>
  <si>
    <t>The Elberon to Loch Arbour Reach (Lake Takanasee to Deal Lake) of Section 1 was not constructed prior to Hurricane Sandy "due to a lack of public access, lack of support by the local municipalities and, as a result, NJDEP's inability to acquire the necessary real estate" (USACE 2014b, p. ES-1)</t>
  </si>
  <si>
    <t>USACE (2014b)</t>
  </si>
  <si>
    <t xml:space="preserve">Assateague Island </t>
  </si>
  <si>
    <t>USACE (2013b), NMFS (2014)</t>
  </si>
  <si>
    <t>Greene (2002), PSDS (2014), USACE NY District website</t>
  </si>
  <si>
    <t>navigation disposal along 4,000 ft of beach in 1996</t>
  </si>
  <si>
    <t>1966, 1969, 1973, 1978, 1998, 2009</t>
  </si>
  <si>
    <t>West of Shinnecock Inlet Interim Storm Damage Reduction Project, initial construction by USACE with 610,000 cy in 2005 along 4,000 ft immediately west of jetty</t>
  </si>
  <si>
    <t>USFWS (2014a, b), USACE NY District website</t>
  </si>
  <si>
    <t>405,000 cy federal navigation disposal project (assume it overlaps with the West of Shinnecock Inlet Project area)</t>
  </si>
  <si>
    <t>Dune Road, Shinnecock Inlet (east)</t>
  </si>
  <si>
    <t>Suffolk County (2008), USFWS (2014b)</t>
  </si>
  <si>
    <t>Proposed for decades, never built prior to Sandy; various options with or without seawalls or groins; 2014 Reformulation Study option here</t>
  </si>
  <si>
    <t>USACE (2014c)</t>
  </si>
  <si>
    <t>Greene (2002), Coburn et al. (2010), USFWS (2014b)</t>
  </si>
  <si>
    <t>Greene (2002), PSDS (2014), USFWS (2014a), USACE NY District website</t>
  </si>
  <si>
    <t>federal emergency project with 993,500 cy of fill following the Ash Wednesday Storm of 1962; total project area over 23 miles; on Fire Island the project extended along 37,000 ft of beach from Kismet to Bellport Beach and 7000 ft of dune in Ocean Beach, west of Cherry Grove, and Fire Island PInes</t>
  </si>
  <si>
    <t>2007, 2009</t>
  </si>
  <si>
    <t>1993, 1996-97, 2003-04</t>
  </si>
  <si>
    <t>1993-94, 2003-04, 2009</t>
  </si>
  <si>
    <t>1962 Operation Five-High extended along ~19,200 ft of beach from Kismet to the western boundary of Point O'Woods; 1993 project used 465,000 cy</t>
  </si>
  <si>
    <t>1962 Operation Five-High extended along ~19,200 ft of beach from Kismet to the western boundary of Point O'Woods</t>
  </si>
  <si>
    <t>1962 Operation Five-High extended along ~19,200 ft of beach from Kismet to the western boundary of Point O'Woods; approximately 382,600 cy fill in 1993-94</t>
  </si>
  <si>
    <t>1962 Operation Five-High extended along ~2,000 ft of beach; 1996 episode a local/private project along 1,000 ft of beach</t>
  </si>
  <si>
    <t>1962 Operation Five-High extended along ~7,400 ft of beach and rebuilt 5,800 ft of dunes; private erosion control project with 133,800 cy in 1993-94 along 6,400 ft of beach; 650,000 cy in 1996-97; 560,840 cy in 2004</t>
  </si>
  <si>
    <t>Ocean Beach</t>
  </si>
  <si>
    <t>USACE (1963)</t>
  </si>
  <si>
    <t>1962 Operation Five-High extended along ~19,200 ft of beach from Kismet to the western boundary of Point O'Woods and rebuilt ~800 ft of dune in Ocean Beach</t>
  </si>
  <si>
    <t>Cherry Grove</t>
  </si>
  <si>
    <t>1962 Operation Five-High extended along ~2,100 ft of beach and rebuilt ~ 400 ft of dune west of Cherry Grove</t>
  </si>
  <si>
    <t>Bellport Beach</t>
  </si>
  <si>
    <t>1962 Operation Five-High extended along ~3,600 ft of beach</t>
  </si>
  <si>
    <t>1962 Operation Five-High extended along ~2,800 ft of beach; 2007 project was FEMA funded with upland source material barged in 25,460 cy to island</t>
  </si>
  <si>
    <t>Appendix B of the Fire Island Community Short-Term Storm Protection Draft EA lists historic beach fill projects on Fire Island totalling 49.7 km (30.88 mi) of the island, virtually its entire length</t>
  </si>
  <si>
    <t>&gt; 50 projects thru 2009</t>
  </si>
  <si>
    <t>Suffolk County-led project to place up to 150,000 cy of dredge disposal from Moriches Inlet along 6,000 ft of beach starting 500 ft east of the jetty; overlaps about 208 ft at the eastern end with the Westhampton Interim Project Area</t>
  </si>
  <si>
    <t>King et al. (2010), BOEM (2013)</t>
  </si>
  <si>
    <t>beach fill along Wallops Island built April to August 2012 just prior to Sandy landfall; also extended seawall 1,415 ft south, replacing some of geotube revetment with rock seawall</t>
  </si>
  <si>
    <t>CPE (2009b); USACE (2014b); USACE New York District</t>
  </si>
  <si>
    <t>CPE (2009b), PSDS (2014)</t>
  </si>
  <si>
    <t>1985, 1995, 2008</t>
  </si>
  <si>
    <t>Greene (2002), CPE (2009b), PSDS (2014)</t>
  </si>
  <si>
    <t>dredged material from navigation channel at Jones Inlet placed on Point Lookout area beaches under a Section 933 project; 1.591 mcy placed in 4 episodes of 1982, 1985, 1995 and 2008; state funded 2008 episode due to lack of federal funds; 1995 episode placed fill at Point Lookout Town Park, Middle Beach and Civic Beach</t>
  </si>
  <si>
    <t>1980, 1990, 1994</t>
  </si>
  <si>
    <t>CPE (2009b), Greene (2002), PSDS (2014)</t>
  </si>
  <si>
    <t>Point Lookout - Hempstead Beach / Jones Inlet</t>
  </si>
  <si>
    <t>190,000 cy from upland source, Suffolk County sponsor for 1996 project along 1000 ft of beach; 2009 project funded by FEMA, NY State Emergency Management Office, Suffolk County and local communities placed up to 310,000 cy along 13,000 ft beach in two sections; park also receives dredge spoil from Moriches Inlet channel maintenance by USACE; historically 5.66 miles of beach have received fill</t>
  </si>
  <si>
    <t>USACE (1999b), PSDS (2014)</t>
  </si>
  <si>
    <t>USFWS (2005), USACE (1999b, 2013b), PSDS (2014)</t>
  </si>
  <si>
    <t>Total Existing Length (miles)</t>
  </si>
  <si>
    <t>Total Proposed Length (miles)</t>
  </si>
  <si>
    <t>% of Shoreline</t>
  </si>
  <si>
    <t>Operation Five-High length is 12.59 miles with unknown boundaries; current projects total 8.66 miles (34%)</t>
  </si>
  <si>
    <t>USACE (1999b)</t>
  </si>
  <si>
    <t>Pilkey and Clayton (1989), Farrell et al. (1989), USACE (1999b), PSDS (2014)</t>
  </si>
  <si>
    <t>Long Beach Island, Operation Five-High</t>
  </si>
  <si>
    <t>91930 (overlaps)</t>
  </si>
  <si>
    <t>1962 federal Operation Five-High reconstructed dunes along 91,930 ft (17.41 miles) of Long Beach Island, including the Barnegat Light and Holgate projects listed below</t>
  </si>
  <si>
    <t>Greene (2002), USFWS (2005), NMFS (2014), PSDS (2014), USACE Philadelphia District website</t>
  </si>
  <si>
    <t>USFWS (2005), PSDS (2014)</t>
  </si>
  <si>
    <t>Avalon (Operation Five-High)</t>
  </si>
  <si>
    <t>two project segments totalling 1.47 miles, 0.52 of which overlaps the 2003 federal project area</t>
  </si>
  <si>
    <t>7762 (overlaps)</t>
  </si>
  <si>
    <t>Wallops Island breach closure</t>
  </si>
  <si>
    <t>Stauble and Tabar (2003), USFWS (2005), Hafner (2012), Google Earth (2014), NMFS (2014), PSDS (2014)</t>
  </si>
  <si>
    <t>1959-60</t>
  </si>
  <si>
    <t>USFWS (2014e)</t>
  </si>
  <si>
    <t>state of NY built 2 groins and placed 450,000 cy of fill along 12,500 ft of beach; 10 acres of beach grass were also planted</t>
  </si>
  <si>
    <t>Greene (2002), Bocamazo et al. (2011), USACE (2014a), USFWS (2014a&amp;e), USACE NY District website</t>
  </si>
  <si>
    <t>Gilgo Beach State Park / Oak Beach</t>
  </si>
  <si>
    <t>1.1 mcy were dredged from the Fire Island Inlet ebb shoal to construct the half mile long sore thumb dike in 1959</t>
  </si>
  <si>
    <t>East Hampton, Georgica to Hook Ponds</t>
  </si>
  <si>
    <t>North Beach (Long Beach Twp.)</t>
  </si>
  <si>
    <t>USACE 91999b), PSDS (2014)</t>
  </si>
  <si>
    <t>episodes vary in their location and extent through the township and include Loveladies and North Beach; one 1962 episode extended 4,200 ft north from the Harvey Cedars north boundary; one 1963 episode extended 3,700 ft in North Beach south of Harvey Cedars south boundary [SEE SECTIONS OF LONG BEACH TWP LISTED SEPARATELY]</t>
  </si>
  <si>
    <t>precise project location was not available, including whether the project area was in the Town of Southampton or Southampton Village</t>
  </si>
  <si>
    <t>Ditch Plains Beach, East Hampton</t>
  </si>
  <si>
    <t>1997, several times through 2007</t>
  </si>
  <si>
    <t>Town of East Hampton (1999)</t>
  </si>
  <si>
    <t>the Town of East Hampton periodically places dredge spoil on the beach at Ditch Plains, but precise project locations were not available</t>
  </si>
  <si>
    <t>Land Use Ecological Ecological Services et al. (2008), Coburn et al. (2010), USACE (2013a), PSDS (2014), USFWS (2014a, c), USACE NY District website</t>
  </si>
  <si>
    <t>USACE (1963), Land Use Ecological Ecological Services et al. (2008), Coburn et al. (2010), CPE (2009a), PSDS (2014)</t>
  </si>
  <si>
    <t>Land Use Ecological Ecological Services et al. (2008), Coburn et al. (2010), CPE (2009a)</t>
  </si>
  <si>
    <t>USACE (1963), Land Use Ecological Ecological Services et al. (2008), Coburn et al. (2010), PSDS (2014)</t>
  </si>
  <si>
    <t>USACE (1963), Land Use Ecological Ecological Services et al. (2008), Coburn et al. (2010), Greene (2002), PSDS (2014)</t>
  </si>
  <si>
    <t>USACE (1963), Greene (2002), Land Use Ecological Ecological Services et al. (2008)</t>
  </si>
  <si>
    <t>USACE (1963), Land Use Ecological Ecological Services et al. (2008), Coburn et al. (2010), CPE (2009a)</t>
  </si>
  <si>
    <t>USACE (1963), Land Use Ecological Ecological Services et al. (2008)</t>
  </si>
  <si>
    <t>USACE (1963), Land Use Ecological Ecological Services et al. (2008), Coburn et al. (2010), USACE New York District website, PSDS (2014)</t>
  </si>
  <si>
    <t>Greene (2002), Land Use Ecological Ecological Services et al. (2008), PSDS (2014)</t>
  </si>
  <si>
    <t>Land Use Ecological Services et al. (2008), Coburn et al. (2010), Greene (2002), Suffolk County (2008), PSDS (2014)</t>
  </si>
  <si>
    <t>Land Use Ecological Services et al. (2008)</t>
  </si>
  <si>
    <t>federal emergency project with 200,000 cy in 1962 (PSDS says volume was 200,000 cy, CPE says volume was 40,000 cy)</t>
  </si>
  <si>
    <t>1963, 1966, 1979, 1991</t>
  </si>
  <si>
    <t xml:space="preserve">1962 episode followed Ash Wednesday Storm along 8,475 ft of beach and reconstructed dune from 20th to 30th St.; 1979 episode used 1.0 mcy dredged from Barnegat Inlet placed on beaches south of 20th St (~3,383 ft) </t>
  </si>
  <si>
    <t>1978 project was from 73rd to 76th Streets and used material mined from Townsends Inlet; 2009 episode from 1st to 15th St. and 40th to 52nd St.; all episodes state/local projects</t>
  </si>
  <si>
    <t>9 episodes 1991-2012</t>
  </si>
  <si>
    <t xml:space="preserve">NOTES:  </t>
  </si>
  <si>
    <t>Maximum project length is listed in column C out of all known episode project lengths</t>
  </si>
  <si>
    <t>Proposed projects are shaded in gray</t>
  </si>
  <si>
    <t>1968, 2003, 2009, 2011</t>
  </si>
  <si>
    <t>1987, 1990, 1992, 1993, 1995, 2001, 2003, 2006, 2009 (2x), 2011</t>
  </si>
  <si>
    <t>unknown</t>
  </si>
  <si>
    <t>34 episodes through 2010</t>
  </si>
  <si>
    <t>19 episodes through 2011, 2012</t>
  </si>
  <si>
    <t>1963, 1966, 1999, 2001, 2006</t>
  </si>
  <si>
    <t>state has placed fill on the beach but the project area overlaps the federal Sandy Hook to Barnegat Inlet Beach Erosion Control Project, Section 1 area</t>
  </si>
  <si>
    <t>1963, 1966, 1995-96, 1996, 1999, 2002</t>
  </si>
  <si>
    <t>Additional Fill Episodes to October 2012 (not including original)</t>
  </si>
  <si>
    <t>Greene (2002), Dallas et al. (2013), PSDS (2014)</t>
  </si>
  <si>
    <t>17,423 (overlaps)</t>
  </si>
  <si>
    <t>1967 episode extended from 19th Ave. to North Blvd., 1970 &amp; 1975 episodes from 20th Ave. to North Blvd. (1,307 ft), 1972 episode from South Blvd. to 19th Ave.; 1994 state/local project extended along 1,180 ft of Spring Lake and Belmar beaches; may also have received dredge spoil from Shark River Inlet</t>
  </si>
  <si>
    <t>1307 (overlaps)</t>
  </si>
  <si>
    <t>1969 episode from Pitney to St. Clair Ave. (5,167 ft), 1970 episode from Jersey to St. Clair Ave.; 1994 state/local project extended along 1,180 ft of Spring Lake and Belmar beaches</t>
  </si>
  <si>
    <t>5167 (overlaps)</t>
  </si>
  <si>
    <t>72650 (overlaps)</t>
  </si>
  <si>
    <t>overlapping project areas are noted in column C, with truncated project lengths listed in column D and used in the total</t>
  </si>
  <si>
    <t>constructed project lengths</t>
  </si>
  <si>
    <t>proposed project lengths</t>
  </si>
  <si>
    <t>Brigantine Inlet to Great Egg Harbor Inlet Project:  Absecon Island (Margate - Longport)</t>
  </si>
  <si>
    <t>federal project is authorized for all of Margate and Longport but was not constructed prior to Hurricane Sandy</t>
  </si>
  <si>
    <t>Great Egg Harbor Inlet to Townsends Inlet Project:  Ocean City - south end</t>
  </si>
  <si>
    <t>the federal Great Egg Harbor Inlet to Townsends Inlet Project authorizes beach fill from 34th to 59th Streets in southern Ocean City plus a taper of 734 ft into Corson's Inlet State Park; the project was not constructed prior to Hurricane Sandy</t>
  </si>
  <si>
    <t>Great Egg Harbor to Townsends Inlet Project:  Strathmere (Upper Twp.) &amp; Sea Isle City</t>
  </si>
  <si>
    <t>34,618 (overlaps)</t>
  </si>
  <si>
    <t>authorized federal project extends from 125 ft north of Seaview Ave. in Strathmere to Pleasure Ave. (just beyond 93rd St.) plus a 66 ft taper into the terminal groin south of 93rd St. in Sea Isle City; full project length is 6.55 miles but 3.09 miles have previously received fill, so 3.46 miles would be new fill areas; federal project was authorized but not constructed prior to Hurricane Sandy</t>
  </si>
  <si>
    <t>proposed federal environmental restoration project with beach fill, a dune with a geotextile core extending 700 ft south from the terminal groin plus segmented dunes for 375 ft; authorized but not constructed prior to Hurricane Sandy</t>
  </si>
  <si>
    <t>1963 episode was a federal emergency fill; 1991 episode was federal navigation dredge disposal; precise project location(s) and length(s) were not available</t>
  </si>
  <si>
    <t>Barnegat Inlet to Little Egg Inlet:  Long Beach Island (Loveladies to Holgate)</t>
  </si>
  <si>
    <t>105,600 (overlaps)</t>
  </si>
  <si>
    <t>9000 (overlaps)</t>
  </si>
  <si>
    <t>state sponsored fill projects date back to 1950s; 12.75 miles of the 20 mile federal project area had received fill prior to Hurricane Sandy, so new fill area is 7.25 miles</t>
  </si>
  <si>
    <t>7,465 (overlaps)</t>
  </si>
  <si>
    <t>second 1963 episode was South 3rd St. to North 25th St., or the entire town's beachfront</t>
  </si>
  <si>
    <t>7126 (overlaps)</t>
  </si>
  <si>
    <t>27,135' dune, 3,250' beach</t>
  </si>
  <si>
    <t>USACE (1999b), NJDEP (2010), PSDS (2014)</t>
  </si>
  <si>
    <t>state emergency dune project; 1996 project was 1,000 ft; precise project location(s) were not available</t>
  </si>
  <si>
    <t>state / local navigation disposal project - Suffolk Co.; precise project location(s) were not available</t>
  </si>
  <si>
    <t>Shinnecock Inlet dredge disposal</t>
  </si>
  <si>
    <t>3500 (overlaps)</t>
  </si>
  <si>
    <t>2001, 2004, 2008</t>
  </si>
  <si>
    <t xml:space="preserve">Southampton </t>
  </si>
  <si>
    <t>FIRE ISLAND (WHOLE ISLAND)</t>
  </si>
  <si>
    <t>163,046 (overlaps)</t>
  </si>
  <si>
    <t>3600 (overlaps)</t>
  </si>
  <si>
    <t>4110 (overlaps)</t>
  </si>
  <si>
    <t>2000 (overlaps)</t>
  </si>
  <si>
    <t>7400 (overlaps)</t>
  </si>
  <si>
    <t>2100-2500 (overlaps)</t>
  </si>
  <si>
    <t>overlaps</t>
  </si>
  <si>
    <t>9,900 (overlaps)</t>
  </si>
  <si>
    <t>8500 (overlaps)</t>
  </si>
  <si>
    <t>1992, 1993, 1994, 2002, 2004</t>
  </si>
  <si>
    <t>has received dredged material from Fire Island Inlet since 1971, periodically placed along 2,000 ft of beach seaward of the traffic circle; 1992 dredging of Great South Bay Federal Navigation Project placed 118,577 cy placed on park beaches; episodes in 1992, 1993 and 1994 took place along 5.34 miles of beach according to Land Use Ecological Services et al. (2008); most recent deposition prior to Hurricane Sandy was 135,983 cy placed in 2003-04 at Fields 4 and 5</t>
  </si>
  <si>
    <t>12 episodes through 2008</t>
  </si>
  <si>
    <t>navigation disposal of 797,000 to 2,271,457 cy from Fire Island Inlet dredging; most recent deposition prior to Hurricane Sandy was 2008; precise project location(s) were not available</t>
  </si>
  <si>
    <t>more than 1 mcy placed on Oak Beach 1946- 1959 after the Fire Island Inlet jetty increased downdrift erosion after construction 1939-1941; precise project location(s) were not available</t>
  </si>
  <si>
    <t>CPE (2009b) does not include these episodes in the dredging of Jones Inlet dredge disposal operations; the fill source and project boundaries were not available</t>
  </si>
  <si>
    <t>4000 (overlaps)</t>
  </si>
  <si>
    <t>1975, 1996, 2001, 2004</t>
  </si>
  <si>
    <t>6400 (overlaps)</t>
  </si>
  <si>
    <t>Jacob Riis Park</t>
  </si>
  <si>
    <t>PSDS (2014) reports a navigation disposal project that placed 199,000 cy of fill at Breezy Point / Roxbury but the precise location was not available, including whether the project was on the bayside or oceanfront</t>
  </si>
  <si>
    <t>Breezy Point / Roxbury</t>
  </si>
  <si>
    <t>1926, 1941, 1961, 1995, 2004</t>
  </si>
  <si>
    <t>30500 (overlaps)</t>
  </si>
  <si>
    <t>PROPOSED beach fill and groin project along approximately 7 of the 9 miles of the island with a Limited Reevaluation Report and EA under development in 2010 prior to Hurricane Sandy (post-Sandy project design is for 35,000 ft of beach starting at Nevada Ave. in Long Beach and extending east to Point Lookout); the 2006 project proposal was for fill and dune along 29,000 ft of beach in 2 segments  with a 5000 ft gap for bird habitat in Hempstead plus rehab of 17 groins and construction of up to 7 new groins; proposed project area is assumed to overlap the 3000 ft Point Lookout / Hempstead disposal area and the historic fill along 4,224 ft of Lido Beach, creating 23,276 ft of new fill areas</t>
  </si>
  <si>
    <t>dredged material placed along adjacent beaches east and west plus the nearshore; 1998 project placed along 2,200 ft beach; precise project location(s) were not available</t>
  </si>
  <si>
    <t>2009, 2011, 2012</t>
  </si>
  <si>
    <t>annually, 1992</t>
  </si>
  <si>
    <t>8400 (overlaps)</t>
  </si>
  <si>
    <t>2009, 2012</t>
  </si>
  <si>
    <t>5000 (overlaps)</t>
  </si>
  <si>
    <t>7385 (overlaps)</t>
  </si>
  <si>
    <t>8,659 (overlaps)</t>
  </si>
  <si>
    <t>8,448 (overlaps)</t>
  </si>
  <si>
    <t>36,274 (overlaps)</t>
  </si>
  <si>
    <t>21934 (overlaps)</t>
  </si>
  <si>
    <t>the Ackerman / Ocean Beach Club constructed an artificial foredune along 21.1 miles of Assateague Island, both MD and VA portions, in 1950 and then rebuilt it in 1963 following the Ash Wednesday Storm of 1962</t>
  </si>
  <si>
    <t>10,560 (overlaps)</t>
  </si>
  <si>
    <t>Artificial dune constructed for migratory waterfowl management by the USFWS initially built 1963 from Green Run/Fox Hills (in MD) to the southern tip of Assateague Island for a total project length of 21.85 miles; 7.55 miles of this project area were in MD</t>
  </si>
  <si>
    <t>39,864 (overlaps)</t>
  </si>
  <si>
    <r>
      <t xml:space="preserve">1998, </t>
    </r>
    <r>
      <rPr>
        <sz val="11"/>
        <rFont val="Calibri"/>
        <family val="2"/>
        <scheme val="minor"/>
      </rPr>
      <t>2003, 2005</t>
    </r>
  </si>
  <si>
    <t>Annual beach fill since 1951, with over 12.89 mcy total deposited from 1951-1996; annual episodes a mix of federal, state and local projects with material bypassed (dredged) from Rudee Inlet and/or truck hauled from dredging of Lynnhaven Inlet; federal Beach Erosion and Hurricane Protection Plan initially constructed 1996-2002 with a new seawall from the inlet to 58th St. (1996-2000) and fill and dunes (2000-02) from Rudee Inlet to 89th St.</t>
  </si>
  <si>
    <t>2,270 (overlaps)</t>
  </si>
  <si>
    <t>Artificial dune constructed for migratory waterfowl management by the USFWS initially built 1963 from Green Run (in MD) to the southern tip of Assateague Island for a total project length of 21.85 miles; 7.55 miles of the project were in MD and 14.3 in VA</t>
  </si>
  <si>
    <r>
      <t>References are in the accompanying report, Rice (2015) - "Inventory of Habitat Modifications to Sandy Oceanfront Beaches in the U.S. Atlantic Coast Breeding Range of the Piping Plover (</t>
    </r>
    <r>
      <rPr>
        <b/>
        <i/>
        <sz val="11"/>
        <rFont val="Calibri"/>
        <family val="2"/>
        <scheme val="minor"/>
      </rPr>
      <t>Charadrius melodus</t>
    </r>
    <r>
      <rPr>
        <b/>
        <sz val="11"/>
        <rFont val="Calibri"/>
        <family val="2"/>
        <scheme val="minor"/>
      </rPr>
      <t>) prior to Hurricane Sandy:  South Shore of Long Island to Virginia"</t>
    </r>
  </si>
  <si>
    <t>historically the beach received fill prior to the federal Sandy Hook to Barnegat Inlet Beach Erosion Control Project, Section 1 area, but the federal project area overlaps those previous sites; the 1999 beach fill was along 17,423 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</si>
</sst>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C09]#,##0"/>
    <numFmt numFmtId="166" formatCode="&quot;$&quot;#,##0"/>
  </numFmts>
  <fonts count="26"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70C0"/>
      <name val="Calibri"/>
      <family val="2"/>
      <scheme val="minor"/>
    </font>
    <font>
      <sz val="11"/>
      <color theme="1"/>
      <name val="Calibri"/>
      <family val="2"/>
      <scheme val="minor"/>
    </font>
    <font>
      <b/>
      <sz val="8"/>
      <color indexed="43"/>
      <name val="Arial"/>
      <family val="2"/>
    </font>
    <font>
      <sz val="8"/>
      <color indexed="8"/>
      <name val="Arial"/>
      <family val="2"/>
    </font>
    <font>
      <u/>
      <sz val="10"/>
      <color indexed="12"/>
      <name val="Arial"/>
      <family val="2"/>
    </font>
    <font>
      <b/>
      <sz val="10"/>
      <color indexed="43"/>
      <name val="Arial"/>
      <family val="2"/>
    </font>
    <font>
      <sz val="8"/>
      <name val="Arial"/>
      <family val="2"/>
    </font>
    <font>
      <i/>
      <sz val="8"/>
      <name val="Arial"/>
      <family val="2"/>
    </font>
    <font>
      <b/>
      <u/>
      <sz val="8"/>
      <name val="Arial"/>
      <family val="2"/>
    </font>
    <font>
      <sz val="8"/>
      <name val="Arial"/>
      <family val="2"/>
    </font>
    <font>
      <sz val="8"/>
      <color indexed="43"/>
      <name val="Arial"/>
      <family val="2"/>
    </font>
    <font>
      <b/>
      <sz val="10"/>
      <color indexed="26"/>
      <name val="Arial"/>
      <family val="2"/>
    </font>
    <font>
      <sz val="10"/>
      <color indexed="8"/>
      <name val="Arial"/>
      <family val="2"/>
    </font>
    <font>
      <sz val="10"/>
      <name val="Arial"/>
      <family val="2"/>
    </font>
    <font>
      <sz val="10"/>
      <color indexed="43"/>
      <name val="Arial"/>
      <family val="2"/>
    </font>
    <font>
      <sz val="8"/>
      <color theme="4"/>
      <name val="Arial"/>
      <family val="2"/>
    </font>
    <font>
      <b/>
      <sz val="11"/>
      <color rgb="FFFF0000"/>
      <name val="Calibri"/>
      <family val="2"/>
      <scheme val="minor"/>
    </font>
    <font>
      <sz val="11"/>
      <color indexed="8"/>
      <name val="Calibri"/>
      <family val="2"/>
      <scheme val="minor"/>
    </font>
    <font>
      <sz val="10"/>
      <color theme="5"/>
      <name val="Arial"/>
      <family val="2"/>
    </font>
    <font>
      <sz val="10"/>
      <color theme="4"/>
      <name val="Arial"/>
      <family val="2"/>
    </font>
    <font>
      <b/>
      <sz val="11"/>
      <name val="Calibri"/>
      <family val="2"/>
      <scheme val="minor"/>
    </font>
    <font>
      <b/>
      <i/>
      <sz val="1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1">
    <border>
      <left/>
      <right/>
      <top/>
      <bottom/>
      <diagonal/>
    </border>
  </borders>
  <cellStyleXfs count="4">
    <xf numFmtId="0" fontId="0" fillId="0" borderId="0"/>
    <xf numFmtId="43" fontId="5" fillId="0" borderId="0" applyFont="0" applyFill="0" applyBorder="0" applyAlignment="0" applyProtection="0"/>
    <xf numFmtId="0" fontId="8" fillId="0" borderId="0" applyNumberFormat="0" applyFill="0" applyBorder="0" applyAlignment="0" applyProtection="0">
      <alignment vertical="top"/>
      <protection locked="0"/>
    </xf>
    <xf numFmtId="9" fontId="5" fillId="0" borderId="0" applyFont="0" applyFill="0" applyBorder="0" applyAlignment="0" applyProtection="0"/>
  </cellStyleXfs>
  <cellXfs count="188">
    <xf numFmtId="0" fontId="0" fillId="0" borderId="0" xfId="0"/>
    <xf numFmtId="0" fontId="2" fillId="0" borderId="0" xfId="0" applyFont="1" applyAlignment="1">
      <alignment horizontal="center" wrapText="1"/>
    </xf>
    <xf numFmtId="0" fontId="0" fillId="0" borderId="0" xfId="0" applyAlignment="1">
      <alignment horizontal="center"/>
    </xf>
    <xf numFmtId="0" fontId="4" fillId="0" borderId="0" xfId="0" applyFont="1"/>
    <xf numFmtId="0" fontId="2" fillId="0" borderId="0" xfId="0" applyFont="1" applyAlignment="1">
      <alignment horizontal="right"/>
    </xf>
    <xf numFmtId="0" fontId="3" fillId="0" borderId="0" xfId="0" applyFont="1"/>
    <xf numFmtId="0" fontId="0" fillId="0" borderId="0" xfId="0" applyFont="1" applyAlignment="1">
      <alignment horizontal="center" wrapText="1"/>
    </xf>
    <xf numFmtId="0" fontId="0" fillId="0" borderId="0" xfId="0" applyFont="1" applyAlignment="1">
      <alignment horizontal="left" wrapText="1"/>
    </xf>
    <xf numFmtId="43" fontId="0" fillId="0" borderId="0" xfId="1" applyFont="1"/>
    <xf numFmtId="164" fontId="0" fillId="0" borderId="0" xfId="1" applyNumberFormat="1" applyFont="1"/>
    <xf numFmtId="164" fontId="0" fillId="0" borderId="0" xfId="1" applyNumberFormat="1" applyFont="1" applyAlignment="1">
      <alignment horizontal="left" wrapText="1"/>
    </xf>
    <xf numFmtId="164" fontId="0" fillId="0" borderId="0" xfId="1" applyNumberFormat="1" applyFont="1" applyAlignment="1">
      <alignment horizontal="center" wrapText="1"/>
    </xf>
    <xf numFmtId="164" fontId="2" fillId="0" borderId="0" xfId="1" applyNumberFormat="1" applyFont="1" applyAlignment="1">
      <alignment horizontal="center" wrapText="1"/>
    </xf>
    <xf numFmtId="0" fontId="2" fillId="0" borderId="0" xfId="0" applyFont="1"/>
    <xf numFmtId="0" fontId="7"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right" vertical="center"/>
    </xf>
    <xf numFmtId="165" fontId="7" fillId="0" borderId="0" xfId="0" applyNumberFormat="1" applyFont="1" applyFill="1" applyBorder="1" applyAlignment="1" applyProtection="1">
      <alignment horizontal="right" vertical="center"/>
    </xf>
    <xf numFmtId="0" fontId="7" fillId="0" borderId="0" xfId="0" applyNumberFormat="1" applyFont="1" applyFill="1" applyBorder="1" applyAlignment="1" applyProtection="1">
      <alignment horizontal="right" vertical="center"/>
    </xf>
    <xf numFmtId="0" fontId="0" fillId="0" borderId="0" xfId="0" applyFill="1" applyBorder="1"/>
    <xf numFmtId="166" fontId="10" fillId="0" borderId="0" xfId="0" applyNumberFormat="1" applyFont="1" applyFill="1" applyBorder="1" applyAlignment="1">
      <alignment horizontal="right" wrapText="1"/>
    </xf>
    <xf numFmtId="0" fontId="10" fillId="0" borderId="0" xfId="0" applyFont="1" applyFill="1" applyBorder="1" applyAlignment="1">
      <alignment wrapText="1"/>
    </xf>
    <xf numFmtId="0" fontId="16"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3" fontId="16" fillId="0" borderId="0" xfId="0" applyNumberFormat="1" applyFont="1" applyFill="1" applyBorder="1" applyAlignment="1" applyProtection="1">
      <alignment horizontal="right" vertical="center"/>
    </xf>
    <xf numFmtId="166" fontId="16" fillId="0" borderId="0"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left"/>
    </xf>
    <xf numFmtId="0" fontId="16" fillId="0" borderId="0" xfId="0" applyNumberFormat="1" applyFont="1" applyFill="1" applyBorder="1" applyAlignment="1" applyProtection="1">
      <alignment horizontal="center"/>
    </xf>
    <xf numFmtId="3" fontId="16" fillId="0" borderId="0" xfId="0" applyNumberFormat="1" applyFont="1" applyFill="1" applyBorder="1" applyAlignment="1" applyProtection="1">
      <alignment horizontal="right"/>
    </xf>
    <xf numFmtId="0" fontId="16" fillId="0" borderId="0" xfId="0" applyNumberFormat="1" applyFont="1" applyFill="1" applyBorder="1" applyAlignment="1" applyProtection="1">
      <alignment horizontal="right"/>
    </xf>
    <xf numFmtId="166" fontId="16" fillId="0" borderId="0" xfId="0" applyNumberFormat="1" applyFont="1" applyFill="1" applyBorder="1" applyAlignment="1" applyProtection="1">
      <alignment horizontal="right"/>
    </xf>
    <xf numFmtId="0" fontId="0" fillId="0" borderId="0" xfId="0" applyFont="1" applyFill="1" applyAlignment="1">
      <alignment horizontal="left" wrapText="1"/>
    </xf>
    <xf numFmtId="0" fontId="1" fillId="0" borderId="0" xfId="0" applyFont="1" applyAlignment="1">
      <alignment horizontal="center" wrapText="1"/>
    </xf>
    <xf numFmtId="0" fontId="19" fillId="0" borderId="0" xfId="0" applyNumberFormat="1" applyFont="1" applyFill="1" applyBorder="1" applyAlignment="1" applyProtection="1">
      <alignment vertical="center"/>
    </xf>
    <xf numFmtId="0" fontId="2" fillId="0" borderId="0" xfId="0" applyFont="1" applyAlignment="1">
      <alignment horizontal="left"/>
    </xf>
    <xf numFmtId="164" fontId="0" fillId="0" borderId="0" xfId="1" applyNumberFormat="1" applyFont="1" applyAlignment="1">
      <alignment horizontal="right" wrapText="1"/>
    </xf>
    <xf numFmtId="43" fontId="0" fillId="0" borderId="0" xfId="0" applyNumberFormat="1" applyFont="1" applyAlignment="1">
      <alignment wrapText="1"/>
    </xf>
    <xf numFmtId="0" fontId="2" fillId="0" borderId="0" xfId="0" applyFont="1" applyAlignment="1">
      <alignment horizontal="right" wrapText="1"/>
    </xf>
    <xf numFmtId="164" fontId="20" fillId="0" borderId="0" xfId="1" applyNumberFormat="1" applyFont="1" applyAlignment="1">
      <alignment horizontal="center" wrapText="1"/>
    </xf>
    <xf numFmtId="0" fontId="3" fillId="0" borderId="0" xfId="0" applyFont="1" applyAlignment="1">
      <alignment horizontal="left" wrapText="1"/>
    </xf>
    <xf numFmtId="0" fontId="0" fillId="0" borderId="0" xfId="0" applyFont="1" applyFill="1" applyAlignment="1">
      <alignment horizontal="center" wrapText="1"/>
    </xf>
    <xf numFmtId="43" fontId="2" fillId="0" borderId="0" xfId="1" applyNumberFormat="1" applyFont="1" applyAlignment="1">
      <alignment horizontal="center" wrapText="1"/>
    </xf>
    <xf numFmtId="0" fontId="0" fillId="0" borderId="0" xfId="0" applyAlignment="1">
      <alignment wrapText="1"/>
    </xf>
    <xf numFmtId="0" fontId="0" fillId="0" borderId="0" xfId="0" applyFill="1" applyAlignment="1">
      <alignment wrapText="1"/>
    </xf>
    <xf numFmtId="0" fontId="1" fillId="0" borderId="0" xfId="0" applyFont="1" applyAlignment="1">
      <alignment wrapText="1"/>
    </xf>
    <xf numFmtId="0" fontId="1" fillId="0" borderId="0" xfId="0" applyFont="1" applyFill="1" applyAlignment="1">
      <alignment wrapText="1"/>
    </xf>
    <xf numFmtId="166" fontId="10" fillId="0" borderId="0" xfId="0" applyNumberFormat="1" applyFont="1" applyFill="1" applyBorder="1" applyAlignment="1" applyProtection="1">
      <alignment horizontal="right" vertical="center" wrapText="1"/>
    </xf>
    <xf numFmtId="166" fontId="11" fillId="0" borderId="0" xfId="0" applyNumberFormat="1" applyFont="1" applyFill="1" applyBorder="1" applyAlignment="1">
      <alignment horizontal="right" wrapText="1"/>
    </xf>
    <xf numFmtId="0" fontId="10" fillId="0" borderId="0" xfId="0" applyFont="1" applyFill="1" applyAlignment="1">
      <alignment wrapText="1"/>
    </xf>
    <xf numFmtId="164" fontId="0" fillId="0" borderId="0" xfId="1" applyNumberFormat="1" applyFont="1" applyAlignment="1">
      <alignment wrapText="1"/>
    </xf>
    <xf numFmtId="164" fontId="0" fillId="0" borderId="0" xfId="1" applyNumberFormat="1" applyFont="1" applyFill="1" applyAlignment="1">
      <alignment wrapText="1"/>
    </xf>
    <xf numFmtId="0" fontId="3" fillId="0" borderId="0" xfId="0" applyFont="1" applyFill="1" applyAlignment="1">
      <alignment wrapText="1"/>
    </xf>
    <xf numFmtId="0" fontId="10" fillId="0" borderId="0" xfId="0" applyNumberFormat="1" applyFont="1" applyFill="1" applyBorder="1" applyAlignment="1">
      <alignment horizontal="center" wrapText="1"/>
    </xf>
    <xf numFmtId="0" fontId="10" fillId="0" borderId="0" xfId="0" applyFont="1" applyFill="1" applyBorder="1" applyAlignment="1">
      <alignment horizontal="left" wrapText="1"/>
    </xf>
    <xf numFmtId="3" fontId="10" fillId="0" borderId="0" xfId="0" applyNumberFormat="1" applyFont="1" applyFill="1" applyBorder="1" applyAlignment="1">
      <alignment wrapText="1"/>
    </xf>
    <xf numFmtId="164" fontId="10" fillId="0" borderId="0" xfId="1" applyNumberFormat="1" applyFont="1" applyFill="1" applyBorder="1" applyAlignment="1" applyProtection="1">
      <alignment horizontal="right" wrapText="1"/>
    </xf>
    <xf numFmtId="0" fontId="10" fillId="0" borderId="0" xfId="0" applyNumberFormat="1" applyFont="1" applyFill="1" applyBorder="1" applyAlignment="1" applyProtection="1">
      <alignment vertical="center" wrapText="1"/>
    </xf>
    <xf numFmtId="0" fontId="10" fillId="0" borderId="0" xfId="0" applyNumberFormat="1" applyFont="1" applyFill="1" applyBorder="1" applyAlignment="1" applyProtection="1">
      <alignment horizontal="center" vertical="center" wrapText="1"/>
    </xf>
    <xf numFmtId="3" fontId="10" fillId="0" borderId="0" xfId="0" applyNumberFormat="1" applyFont="1" applyFill="1" applyBorder="1" applyAlignment="1" applyProtection="1">
      <alignment vertical="center" wrapText="1"/>
    </xf>
    <xf numFmtId="164" fontId="10" fillId="0" borderId="0" xfId="1" applyNumberFormat="1" applyFont="1" applyFill="1" applyBorder="1" applyAlignment="1" applyProtection="1">
      <alignment horizontal="right" vertical="center" wrapText="1"/>
    </xf>
    <xf numFmtId="0" fontId="10" fillId="0" borderId="0" xfId="0" applyFont="1" applyFill="1" applyBorder="1" applyAlignment="1" applyProtection="1">
      <alignment wrapText="1"/>
    </xf>
    <xf numFmtId="0" fontId="10" fillId="0" borderId="0" xfId="0" applyFont="1" applyFill="1" applyBorder="1" applyAlignment="1">
      <alignment horizontal="center" wrapText="1"/>
    </xf>
    <xf numFmtId="164" fontId="10" fillId="0" borderId="0" xfId="1" applyNumberFormat="1" applyFont="1" applyFill="1" applyBorder="1" applyAlignment="1">
      <alignment horizontal="right" wrapText="1"/>
    </xf>
    <xf numFmtId="0" fontId="12" fillId="0" borderId="0" xfId="0" applyFont="1" applyFill="1" applyBorder="1" applyAlignment="1">
      <alignment horizontal="center" wrapText="1"/>
    </xf>
    <xf numFmtId="3" fontId="10" fillId="0" borderId="0" xfId="1" applyNumberFormat="1" applyFont="1" applyFill="1" applyBorder="1" applyAlignment="1">
      <alignment wrapText="1"/>
    </xf>
    <xf numFmtId="0" fontId="14" fillId="0" borderId="0" xfId="0" applyNumberFormat="1" applyFont="1" applyFill="1" applyBorder="1" applyAlignment="1" applyProtection="1">
      <alignment vertical="center" wrapText="1"/>
    </xf>
    <xf numFmtId="0" fontId="14" fillId="0" borderId="0" xfId="0" applyNumberFormat="1" applyFont="1" applyFill="1" applyBorder="1" applyAlignment="1" applyProtection="1">
      <alignment horizontal="center" vertical="center" wrapText="1"/>
    </xf>
    <xf numFmtId="43" fontId="0" fillId="0" borderId="0" xfId="0" applyNumberFormat="1" applyAlignment="1">
      <alignment wrapText="1"/>
    </xf>
    <xf numFmtId="0" fontId="3" fillId="0" borderId="0" xfId="0" applyFont="1" applyAlignment="1">
      <alignment wrapText="1"/>
    </xf>
    <xf numFmtId="164" fontId="3" fillId="0" borderId="0" xfId="1" applyNumberFormat="1" applyFont="1" applyAlignment="1">
      <alignment wrapText="1"/>
    </xf>
    <xf numFmtId="164" fontId="3" fillId="0" borderId="0" xfId="1" applyNumberFormat="1" applyFont="1" applyFill="1" applyAlignment="1">
      <alignment wrapText="1"/>
    </xf>
    <xf numFmtId="43" fontId="0" fillId="0" borderId="0" xfId="0" applyNumberFormat="1" applyFill="1" applyAlignment="1">
      <alignment wrapText="1"/>
    </xf>
    <xf numFmtId="43" fontId="10" fillId="0" borderId="0" xfId="0" applyNumberFormat="1" applyFont="1" applyFill="1" applyBorder="1" applyAlignment="1" applyProtection="1">
      <alignment vertical="center" wrapText="1"/>
    </xf>
    <xf numFmtId="43" fontId="14" fillId="0" borderId="0" xfId="0" applyNumberFormat="1" applyFont="1" applyFill="1" applyBorder="1" applyAlignment="1" applyProtection="1">
      <alignment vertical="center" wrapText="1"/>
    </xf>
    <xf numFmtId="43" fontId="10" fillId="0" borderId="0" xfId="0" applyNumberFormat="1" applyFont="1" applyFill="1" applyAlignment="1">
      <alignment wrapText="1"/>
    </xf>
    <xf numFmtId="43" fontId="8" fillId="0" borderId="0" xfId="2" applyNumberFormat="1" applyFill="1" applyAlignment="1" applyProtection="1">
      <alignment wrapText="1"/>
    </xf>
    <xf numFmtId="0" fontId="0" fillId="0" borderId="0" xfId="0" applyAlignment="1">
      <alignment horizontal="center" wrapText="1"/>
    </xf>
    <xf numFmtId="0" fontId="3" fillId="0" borderId="0" xfId="0" applyFont="1" applyFill="1" applyAlignment="1">
      <alignment horizontal="center" wrapText="1"/>
    </xf>
    <xf numFmtId="0" fontId="0" fillId="0" borderId="0" xfId="0" applyFill="1" applyAlignment="1">
      <alignment horizontal="center" wrapText="1"/>
    </xf>
    <xf numFmtId="0" fontId="10" fillId="0" borderId="0" xfId="0" applyNumberFormat="1" applyFont="1" applyFill="1" applyBorder="1" applyAlignment="1">
      <alignment horizontal="center" vertical="top" wrapText="1"/>
    </xf>
    <xf numFmtId="0" fontId="10" fillId="0" borderId="0" xfId="0" applyNumberFormat="1" applyFont="1" applyFill="1" applyAlignment="1">
      <alignment horizontal="center" wrapText="1"/>
    </xf>
    <xf numFmtId="43" fontId="2" fillId="0" borderId="0" xfId="0" applyNumberFormat="1" applyFont="1" applyAlignment="1">
      <alignment wrapText="1"/>
    </xf>
    <xf numFmtId="43" fontId="10" fillId="0" borderId="0" xfId="0" applyNumberFormat="1" applyFont="1" applyFill="1" applyBorder="1" applyAlignment="1">
      <alignment wrapText="1"/>
    </xf>
    <xf numFmtId="3" fontId="16" fillId="0" borderId="0" xfId="0" applyNumberFormat="1" applyFont="1" applyFill="1" applyBorder="1" applyAlignment="1" applyProtection="1">
      <alignment vertical="center" wrapText="1"/>
    </xf>
    <xf numFmtId="166" fontId="16" fillId="0" borderId="0" xfId="0" applyNumberFormat="1" applyFont="1" applyFill="1" applyBorder="1" applyAlignment="1" applyProtection="1">
      <alignment vertical="center" wrapText="1"/>
    </xf>
    <xf numFmtId="43" fontId="0" fillId="0" borderId="0" xfId="0" applyNumberFormat="1"/>
    <xf numFmtId="0" fontId="22"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xf>
    <xf numFmtId="0" fontId="0" fillId="0" borderId="0" xfId="0" applyFill="1"/>
    <xf numFmtId="0" fontId="0" fillId="0" borderId="0" xfId="0" applyAlignment="1">
      <alignment horizontal="center" vertical="center"/>
    </xf>
    <xf numFmtId="0" fontId="0" fillId="0" borderId="0" xfId="0" applyFont="1" applyAlignment="1">
      <alignment horizontal="right" wrapText="1"/>
    </xf>
    <xf numFmtId="2" fontId="2" fillId="0" borderId="0" xfId="0" applyNumberFormat="1" applyFont="1"/>
    <xf numFmtId="0" fontId="3" fillId="0" borderId="0" xfId="0" applyFont="1" applyFill="1" applyAlignment="1">
      <alignment horizontal="left" wrapText="1"/>
    </xf>
    <xf numFmtId="43" fontId="3" fillId="0" borderId="0" xfId="0" applyNumberFormat="1" applyFont="1" applyAlignment="1">
      <alignment wrapText="1"/>
    </xf>
    <xf numFmtId="0" fontId="20" fillId="0" borderId="0" xfId="0" applyFont="1" applyAlignment="1"/>
    <xf numFmtId="43" fontId="0" fillId="0" borderId="0" xfId="0" applyNumberFormat="1" applyAlignment="1">
      <alignment horizontal="center" wrapText="1"/>
    </xf>
    <xf numFmtId="2" fontId="1" fillId="0" borderId="0" xfId="0" applyNumberFormat="1" applyFont="1" applyFill="1" applyAlignment="1">
      <alignment horizontal="center" wrapText="1"/>
    </xf>
    <xf numFmtId="164" fontId="0" fillId="0" borderId="0" xfId="1" applyNumberFormat="1" applyFont="1" applyFill="1" applyAlignment="1">
      <alignment horizontal="center" wrapText="1"/>
    </xf>
    <xf numFmtId="43" fontId="0" fillId="0" borderId="0" xfId="0" applyNumberFormat="1" applyFont="1" applyFill="1" applyAlignment="1">
      <alignment wrapText="1"/>
    </xf>
    <xf numFmtId="0" fontId="3" fillId="0" borderId="0" xfId="0" applyFont="1" applyFill="1" applyAlignment="1">
      <alignment horizontal="left"/>
    </xf>
    <xf numFmtId="164" fontId="3" fillId="0" borderId="0" xfId="1" applyNumberFormat="1" applyFont="1" applyFill="1" applyAlignment="1">
      <alignment horizontal="center" wrapText="1"/>
    </xf>
    <xf numFmtId="43" fontId="3" fillId="0" borderId="0" xfId="0" applyNumberFormat="1" applyFont="1" applyFill="1" applyAlignment="1">
      <alignment wrapText="1"/>
    </xf>
    <xf numFmtId="0" fontId="1" fillId="0" borderId="0" xfId="0" applyFont="1" applyFill="1" applyAlignment="1">
      <alignment horizontal="right" wrapText="1"/>
    </xf>
    <xf numFmtId="0" fontId="2" fillId="0" borderId="0" xfId="0" applyFont="1" applyAlignment="1">
      <alignment horizontal="center"/>
    </xf>
    <xf numFmtId="0" fontId="0" fillId="0" borderId="0" xfId="0" applyAlignment="1">
      <alignment horizontal="left"/>
    </xf>
    <xf numFmtId="164" fontId="0" fillId="0" borderId="0" xfId="1" applyNumberFormat="1" applyFont="1" applyFill="1" applyAlignment="1">
      <alignment horizontal="right" wrapText="1"/>
    </xf>
    <xf numFmtId="164" fontId="0" fillId="0" borderId="0" xfId="1" applyNumberFormat="1" applyFont="1" applyFill="1" applyAlignment="1">
      <alignment horizontal="left" wrapText="1"/>
    </xf>
    <xf numFmtId="0" fontId="0" fillId="2" borderId="0" xfId="0" applyFont="1" applyFill="1" applyAlignment="1">
      <alignment horizontal="center" wrapText="1"/>
    </xf>
    <xf numFmtId="0" fontId="0" fillId="2" borderId="0" xfId="0" applyFont="1" applyFill="1" applyAlignment="1">
      <alignment horizontal="left" wrapText="1"/>
    </xf>
    <xf numFmtId="164" fontId="0" fillId="2" borderId="0" xfId="1" applyNumberFormat="1" applyFont="1" applyFill="1" applyAlignment="1">
      <alignment horizontal="center" wrapText="1"/>
    </xf>
    <xf numFmtId="43" fontId="0" fillId="2" borderId="0" xfId="0" applyNumberFormat="1" applyFont="1" applyFill="1" applyAlignment="1">
      <alignment wrapText="1"/>
    </xf>
    <xf numFmtId="0" fontId="3" fillId="2" borderId="0" xfId="0" applyFont="1" applyFill="1" applyAlignment="1">
      <alignment horizontal="left" wrapText="1"/>
    </xf>
    <xf numFmtId="164" fontId="0" fillId="2" borderId="0" xfId="1" applyNumberFormat="1" applyFont="1" applyFill="1" applyAlignment="1">
      <alignment horizontal="right" wrapText="1"/>
    </xf>
    <xf numFmtId="0" fontId="0" fillId="2" borderId="0" xfId="0" applyFill="1" applyAlignment="1">
      <alignment wrapText="1"/>
    </xf>
    <xf numFmtId="0" fontId="0" fillId="2" borderId="0" xfId="0" applyFill="1" applyAlignment="1">
      <alignment horizontal="center" wrapText="1"/>
    </xf>
    <xf numFmtId="0" fontId="3" fillId="2" borderId="0" xfId="0" applyFont="1" applyFill="1" applyAlignment="1">
      <alignment wrapText="1"/>
    </xf>
    <xf numFmtId="164" fontId="3" fillId="2" borderId="0" xfId="1" applyNumberFormat="1" applyFont="1" applyFill="1" applyAlignment="1">
      <alignment wrapText="1"/>
    </xf>
    <xf numFmtId="43" fontId="3" fillId="2" borderId="0" xfId="0" applyNumberFormat="1" applyFont="1" applyFill="1" applyAlignment="1">
      <alignment wrapText="1"/>
    </xf>
    <xf numFmtId="0" fontId="13" fillId="0" borderId="0" xfId="0" applyFont="1" applyFill="1" applyAlignment="1">
      <alignment wrapText="1"/>
    </xf>
    <xf numFmtId="3" fontId="6" fillId="0" borderId="0" xfId="0" applyNumberFormat="1" applyFont="1" applyFill="1" applyBorder="1" applyAlignment="1" applyProtection="1">
      <alignment vertical="center" wrapText="1"/>
    </xf>
    <xf numFmtId="164" fontId="6" fillId="0" borderId="0" xfId="1" applyNumberFormat="1" applyFont="1" applyFill="1" applyBorder="1" applyAlignment="1" applyProtection="1">
      <alignment vertical="center" wrapText="1"/>
    </xf>
    <xf numFmtId="166" fontId="6" fillId="0" borderId="0" xfId="0" applyNumberFormat="1" applyFont="1" applyFill="1" applyBorder="1" applyAlignment="1" applyProtection="1">
      <alignment vertical="center" wrapText="1"/>
    </xf>
    <xf numFmtId="0" fontId="2" fillId="0" borderId="0" xfId="0" applyFont="1" applyAlignment="1"/>
    <xf numFmtId="0" fontId="24" fillId="0" borderId="0" xfId="0" applyFont="1" applyAlignment="1"/>
    <xf numFmtId="0" fontId="2" fillId="0" borderId="0" xfId="0" applyFont="1" applyAlignment="1">
      <alignment wrapText="1"/>
    </xf>
    <xf numFmtId="0" fontId="24" fillId="0" borderId="0" xfId="0" applyFont="1" applyAlignment="1">
      <alignment wrapText="1"/>
    </xf>
    <xf numFmtId="0" fontId="24" fillId="0" borderId="0" xfId="0" applyFont="1" applyAlignment="1">
      <alignment horizontal="center" wrapText="1"/>
    </xf>
    <xf numFmtId="0" fontId="3" fillId="3" borderId="0" xfId="0" applyFont="1" applyFill="1" applyAlignment="1">
      <alignment wrapText="1"/>
    </xf>
    <xf numFmtId="164" fontId="3" fillId="3" borderId="0" xfId="1" applyNumberFormat="1" applyFont="1" applyFill="1" applyAlignment="1">
      <alignment wrapText="1"/>
    </xf>
    <xf numFmtId="43" fontId="3" fillId="3" borderId="0" xfId="0" applyNumberFormat="1" applyFont="1" applyFill="1" applyAlignment="1">
      <alignment wrapText="1"/>
    </xf>
    <xf numFmtId="0" fontId="3" fillId="3" borderId="0" xfId="0" applyFont="1" applyFill="1" applyAlignment="1">
      <alignment horizontal="center" wrapText="1"/>
    </xf>
    <xf numFmtId="2" fontId="3" fillId="3" borderId="0" xfId="0" applyNumberFormat="1" applyFont="1" applyFill="1" applyAlignment="1">
      <alignment wrapText="1"/>
    </xf>
    <xf numFmtId="0" fontId="0" fillId="3" borderId="0" xfId="0" applyFill="1" applyAlignment="1">
      <alignment wrapText="1"/>
    </xf>
    <xf numFmtId="164" fontId="0" fillId="3" borderId="0" xfId="1" applyNumberFormat="1" applyFont="1" applyFill="1" applyAlignment="1">
      <alignment wrapText="1"/>
    </xf>
    <xf numFmtId="0" fontId="0" fillId="3" borderId="0" xfId="0" applyFill="1" applyAlignment="1">
      <alignment horizontal="center" wrapText="1"/>
    </xf>
    <xf numFmtId="0" fontId="2" fillId="0" borderId="0" xfId="0" applyFont="1" applyFill="1" applyAlignment="1">
      <alignment horizontal="center" wrapText="1"/>
    </xf>
    <xf numFmtId="0" fontId="6"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right" vertical="center"/>
    </xf>
    <xf numFmtId="165" fontId="6" fillId="0" borderId="0" xfId="0" applyNumberFormat="1" applyFont="1" applyFill="1" applyBorder="1" applyAlignment="1" applyProtection="1">
      <alignment horizontal="right" vertical="center"/>
    </xf>
    <xf numFmtId="0" fontId="8" fillId="0" borderId="0" xfId="2" applyFill="1" applyBorder="1" applyAlignment="1" applyProtection="1"/>
    <xf numFmtId="3" fontId="7" fillId="0" borderId="0" xfId="0" applyNumberFormat="1" applyFont="1" applyFill="1" applyBorder="1" applyAlignment="1" applyProtection="1"/>
    <xf numFmtId="0" fontId="6" fillId="0" borderId="0" xfId="0" applyNumberFormat="1" applyFont="1" applyFill="1" applyBorder="1" applyAlignment="1" applyProtection="1">
      <alignment vertical="center"/>
    </xf>
    <xf numFmtId="3" fontId="6" fillId="0" borderId="0" xfId="0" applyNumberFormat="1" applyFont="1" applyFill="1" applyBorder="1" applyAlignment="1" applyProtection="1">
      <alignment horizontal="right" vertical="center"/>
    </xf>
    <xf numFmtId="166" fontId="6" fillId="0" borderId="0" xfId="0" applyNumberFormat="1" applyFont="1" applyFill="1" applyBorder="1" applyAlignment="1" applyProtection="1">
      <alignment horizontal="right" vertical="center"/>
    </xf>
    <xf numFmtId="164" fontId="0" fillId="0" borderId="0" xfId="1" applyNumberFormat="1" applyFont="1" applyFill="1"/>
    <xf numFmtId="43" fontId="0" fillId="0" borderId="0" xfId="0" applyNumberFormat="1" applyFill="1"/>
    <xf numFmtId="0" fontId="15"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center" vertical="center"/>
    </xf>
    <xf numFmtId="3" fontId="15" fillId="0" borderId="0" xfId="0" applyNumberFormat="1" applyFont="1" applyFill="1" applyBorder="1" applyAlignment="1" applyProtection="1">
      <alignment vertical="center" wrapText="1"/>
    </xf>
    <xf numFmtId="166" fontId="15" fillId="0" borderId="0" xfId="0" applyNumberFormat="1" applyFont="1" applyFill="1" applyBorder="1" applyAlignment="1" applyProtection="1">
      <alignment vertical="center" wrapText="1"/>
    </xf>
    <xf numFmtId="3" fontId="17" fillId="0" borderId="0" xfId="0" applyNumberFormat="1" applyFont="1" applyFill="1" applyBorder="1" applyAlignment="1">
      <alignment wrapText="1"/>
    </xf>
    <xf numFmtId="0" fontId="18" fillId="0" borderId="0" xfId="0" applyNumberFormat="1" applyFont="1" applyFill="1" applyBorder="1" applyAlignment="1" applyProtection="1">
      <alignment vertical="center"/>
    </xf>
    <xf numFmtId="0" fontId="18" fillId="0" borderId="0"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vertical="center" wrapText="1"/>
    </xf>
    <xf numFmtId="166" fontId="9" fillId="0" borderId="0" xfId="0" applyNumberFormat="1" applyFont="1" applyFill="1" applyBorder="1" applyAlignment="1" applyProtection="1">
      <alignment vertical="center" wrapText="1"/>
    </xf>
    <xf numFmtId="0" fontId="17" fillId="0" borderId="0" xfId="0" applyFont="1" applyFill="1" applyBorder="1"/>
    <xf numFmtId="0" fontId="17" fillId="0" borderId="0" xfId="0" applyFont="1" applyFill="1" applyBorder="1" applyAlignment="1">
      <alignment wrapText="1"/>
    </xf>
    <xf numFmtId="0" fontId="0" fillId="0" borderId="0" xfId="0" applyFill="1" applyAlignment="1">
      <alignment horizontal="center"/>
    </xf>
    <xf numFmtId="0" fontId="9"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right" vertical="center"/>
    </xf>
    <xf numFmtId="166" fontId="9" fillId="0" borderId="0" xfId="0" applyNumberFormat="1" applyFont="1" applyFill="1" applyBorder="1" applyAlignment="1" applyProtection="1">
      <alignment horizontal="right" vertical="center"/>
    </xf>
    <xf numFmtId="0" fontId="9" fillId="0" borderId="0" xfId="0" applyNumberFormat="1" applyFont="1" applyFill="1" applyBorder="1" applyAlignment="1" applyProtection="1">
      <alignment vertical="center"/>
    </xf>
    <xf numFmtId="3" fontId="9" fillId="0" borderId="0" xfId="0" applyNumberFormat="1" applyFont="1" applyFill="1" applyBorder="1" applyAlignment="1" applyProtection="1">
      <alignment horizontal="right" vertic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right"/>
    </xf>
    <xf numFmtId="166" fontId="9" fillId="0" borderId="0" xfId="0" applyNumberFormat="1" applyFont="1" applyFill="1" applyBorder="1" applyAlignment="1" applyProtection="1">
      <alignment horizontal="right"/>
    </xf>
    <xf numFmtId="0" fontId="9" fillId="0" borderId="0" xfId="0" applyNumberFormat="1" applyFont="1" applyFill="1" applyBorder="1" applyAlignment="1" applyProtection="1"/>
    <xf numFmtId="3" fontId="9" fillId="0" borderId="0" xfId="0" applyNumberFormat="1" applyFont="1" applyFill="1" applyBorder="1" applyAlignment="1" applyProtection="1"/>
    <xf numFmtId="164" fontId="3" fillId="0" borderId="0" xfId="1" applyNumberFormat="1" applyFont="1" applyAlignment="1">
      <alignment horizontal="center" wrapText="1"/>
    </xf>
    <xf numFmtId="0" fontId="3" fillId="0" borderId="0" xfId="0" applyFont="1" applyAlignment="1">
      <alignment horizontal="center" wrapText="1"/>
    </xf>
    <xf numFmtId="3" fontId="21" fillId="0" borderId="0" xfId="0" applyNumberFormat="1" applyFont="1" applyFill="1" applyBorder="1" applyAlignment="1" applyProtection="1">
      <alignment horizontal="right"/>
    </xf>
    <xf numFmtId="3" fontId="3" fillId="0" borderId="0" xfId="0" applyNumberFormat="1" applyFont="1" applyFill="1" applyBorder="1" applyAlignment="1" applyProtection="1">
      <alignment horizontal="right" wrapText="1"/>
    </xf>
    <xf numFmtId="43" fontId="2" fillId="0" borderId="0" xfId="0" applyNumberFormat="1" applyFont="1" applyAlignment="1">
      <alignment horizontal="center" wrapText="1"/>
    </xf>
    <xf numFmtId="43" fontId="2" fillId="0" borderId="0" xfId="0" applyNumberFormat="1" applyFont="1"/>
    <xf numFmtId="43" fontId="3" fillId="0" borderId="0" xfId="1" applyFont="1" applyAlignment="1">
      <alignment wrapText="1"/>
    </xf>
    <xf numFmtId="0" fontId="3" fillId="0" borderId="0" xfId="0" applyFont="1" applyAlignment="1">
      <alignment horizontal="center"/>
    </xf>
    <xf numFmtId="43" fontId="0" fillId="0" borderId="0" xfId="1" applyFont="1" applyAlignment="1">
      <alignment wrapText="1"/>
    </xf>
    <xf numFmtId="164" fontId="0" fillId="0" borderId="0" xfId="0" applyNumberFormat="1" applyAlignment="1">
      <alignment horizontal="center"/>
    </xf>
    <xf numFmtId="2" fontId="0" fillId="0" borderId="0" xfId="0" applyNumberFormat="1" applyFont="1" applyFill="1" applyAlignment="1">
      <alignment horizontal="center" wrapText="1"/>
    </xf>
    <xf numFmtId="0" fontId="3" fillId="0" borderId="0" xfId="0" applyFont="1" applyFill="1" applyAlignment="1">
      <alignment horizontal="right" wrapText="1"/>
    </xf>
    <xf numFmtId="3" fontId="0" fillId="0" borderId="0" xfId="0" applyNumberFormat="1" applyFont="1" applyFill="1" applyAlignment="1">
      <alignment horizontal="left" wrapText="1"/>
    </xf>
    <xf numFmtId="2" fontId="18" fillId="0" borderId="0" xfId="0" applyNumberFormat="1" applyFont="1" applyFill="1" applyBorder="1" applyAlignment="1" applyProtection="1">
      <alignment horizontal="left"/>
    </xf>
    <xf numFmtId="0" fontId="2" fillId="0" borderId="0" xfId="0" applyFont="1" applyFill="1"/>
    <xf numFmtId="0" fontId="24" fillId="0" borderId="0" xfId="0" applyFont="1" applyFill="1" applyAlignment="1"/>
    <xf numFmtId="9" fontId="0" fillId="0" borderId="0" xfId="3" applyFont="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topLeftCell="A37" workbookViewId="0">
      <selection activeCell="H38" sqref="H38"/>
    </sheetView>
  </sheetViews>
  <sheetFormatPr defaultRowHeight="15" x14ac:dyDescent="0.25"/>
  <cols>
    <col min="2" max="2" width="38.5703125" customWidth="1"/>
    <col min="3" max="4" width="14.85546875" customWidth="1"/>
    <col min="5" max="5" width="11.7109375" customWidth="1"/>
    <col min="6" max="6" width="13.5703125" customWidth="1"/>
    <col min="7" max="7" width="24.42578125" customWidth="1"/>
    <col min="8" max="8" width="56.5703125" customWidth="1"/>
    <col min="9" max="9" width="11" customWidth="1"/>
    <col min="10" max="10" width="10.5703125" bestFit="1" customWidth="1"/>
  </cols>
  <sheetData>
    <row r="1" spans="1:8" s="1" customFormat="1" ht="105" x14ac:dyDescent="0.25">
      <c r="A1" s="1" t="s">
        <v>0</v>
      </c>
      <c r="B1" s="1" t="s">
        <v>1</v>
      </c>
      <c r="C1" s="1" t="s">
        <v>2</v>
      </c>
      <c r="D1" s="1" t="s">
        <v>3</v>
      </c>
      <c r="E1" s="1" t="s">
        <v>4</v>
      </c>
      <c r="F1" s="127" t="s">
        <v>366</v>
      </c>
      <c r="G1" s="1" t="s">
        <v>5</v>
      </c>
      <c r="H1" s="1" t="s">
        <v>6</v>
      </c>
    </row>
    <row r="2" spans="1:8" s="6" customFormat="1" ht="75" x14ac:dyDescent="0.25">
      <c r="A2" s="6" t="s">
        <v>11</v>
      </c>
      <c r="B2" s="7" t="s">
        <v>334</v>
      </c>
      <c r="C2" s="7" t="s">
        <v>360</v>
      </c>
      <c r="D2" s="7"/>
      <c r="E2" s="7"/>
      <c r="F2" s="7" t="s">
        <v>335</v>
      </c>
      <c r="G2" s="7" t="s">
        <v>336</v>
      </c>
      <c r="H2" s="7" t="s">
        <v>337</v>
      </c>
    </row>
    <row r="3" spans="1:8" s="108" customFormat="1" ht="45" x14ac:dyDescent="0.25">
      <c r="A3" s="108" t="s">
        <v>11</v>
      </c>
      <c r="B3" s="109" t="s">
        <v>110</v>
      </c>
      <c r="C3" s="113">
        <v>3100</v>
      </c>
      <c r="D3" s="111">
        <f t="shared" ref="D3:D8" si="0">C3/5280</f>
        <v>0.58712121212121215</v>
      </c>
      <c r="G3" s="109" t="s">
        <v>271</v>
      </c>
      <c r="H3" s="109" t="s">
        <v>270</v>
      </c>
    </row>
    <row r="4" spans="1:8" s="41" customFormat="1" ht="30" x14ac:dyDescent="0.25">
      <c r="A4" s="41" t="s">
        <v>11</v>
      </c>
      <c r="B4" s="32" t="s">
        <v>329</v>
      </c>
      <c r="C4" s="106">
        <v>12500</v>
      </c>
      <c r="D4" s="99">
        <f t="shared" si="0"/>
        <v>2.3674242424242422</v>
      </c>
      <c r="E4" s="41" t="s">
        <v>323</v>
      </c>
      <c r="G4" s="32" t="s">
        <v>324</v>
      </c>
      <c r="H4" s="32" t="s">
        <v>325</v>
      </c>
    </row>
    <row r="5" spans="1:8" s="7" customFormat="1" x14ac:dyDescent="0.25">
      <c r="A5" s="6" t="s">
        <v>11</v>
      </c>
      <c r="B5" s="7" t="s">
        <v>57</v>
      </c>
      <c r="C5" s="36">
        <v>3168</v>
      </c>
      <c r="D5" s="37">
        <f t="shared" si="0"/>
        <v>0.6</v>
      </c>
      <c r="E5" s="6">
        <v>1962</v>
      </c>
      <c r="G5" s="7" t="s">
        <v>90</v>
      </c>
    </row>
    <row r="6" spans="1:8" s="7" customFormat="1" ht="30" x14ac:dyDescent="0.25">
      <c r="A6" s="6" t="s">
        <v>11</v>
      </c>
      <c r="B6" s="7" t="s">
        <v>56</v>
      </c>
      <c r="C6" s="36">
        <v>6864</v>
      </c>
      <c r="D6" s="37">
        <f t="shared" si="0"/>
        <v>1.3</v>
      </c>
      <c r="E6" s="6">
        <v>1962</v>
      </c>
      <c r="G6" s="7" t="s">
        <v>90</v>
      </c>
      <c r="H6" s="7" t="s">
        <v>91</v>
      </c>
    </row>
    <row r="7" spans="1:8" s="6" customFormat="1" ht="30" x14ac:dyDescent="0.25">
      <c r="A7" s="6" t="s">
        <v>11</v>
      </c>
      <c r="B7" s="7" t="s">
        <v>268</v>
      </c>
      <c r="C7" s="11">
        <v>1435</v>
      </c>
      <c r="D7" s="37">
        <f t="shared" si="0"/>
        <v>0.27178030303030304</v>
      </c>
      <c r="E7" s="6">
        <v>1995</v>
      </c>
      <c r="F7" s="6">
        <v>1996</v>
      </c>
      <c r="G7" s="7" t="s">
        <v>30</v>
      </c>
      <c r="H7" s="40" t="s">
        <v>395</v>
      </c>
    </row>
    <row r="8" spans="1:8" s="6" customFormat="1" ht="30" x14ac:dyDescent="0.25">
      <c r="A8" s="6" t="s">
        <v>11</v>
      </c>
      <c r="B8" s="40" t="s">
        <v>41</v>
      </c>
      <c r="C8" s="171">
        <v>3000</v>
      </c>
      <c r="D8" s="94">
        <f t="shared" si="0"/>
        <v>0.56818181818181823</v>
      </c>
      <c r="E8" s="6">
        <v>1997</v>
      </c>
      <c r="G8" s="7" t="s">
        <v>30</v>
      </c>
      <c r="H8" s="40" t="s">
        <v>396</v>
      </c>
    </row>
    <row r="9" spans="1:8" s="6" customFormat="1" ht="30" x14ac:dyDescent="0.25">
      <c r="A9" s="6" t="s">
        <v>11</v>
      </c>
      <c r="B9" s="40" t="s">
        <v>397</v>
      </c>
      <c r="C9" s="171" t="s">
        <v>398</v>
      </c>
      <c r="D9" s="37"/>
      <c r="E9" s="6">
        <v>1998</v>
      </c>
      <c r="G9" s="7" t="s">
        <v>30</v>
      </c>
      <c r="H9" s="40" t="s">
        <v>267</v>
      </c>
    </row>
    <row r="10" spans="1:8" s="6" customFormat="1" ht="45" x14ac:dyDescent="0.25">
      <c r="A10" s="6" t="s">
        <v>11</v>
      </c>
      <c r="B10" s="7" t="s">
        <v>100</v>
      </c>
      <c r="C10" s="11">
        <v>4000</v>
      </c>
      <c r="D10" s="37">
        <f>C10/5280</f>
        <v>0.75757575757575757</v>
      </c>
      <c r="E10" s="6">
        <v>2005</v>
      </c>
      <c r="F10" s="33"/>
      <c r="G10" s="7" t="s">
        <v>266</v>
      </c>
      <c r="H10" s="40" t="s">
        <v>265</v>
      </c>
    </row>
    <row r="11" spans="1:8" s="6" customFormat="1" x14ac:dyDescent="0.25">
      <c r="A11" s="6" t="s">
        <v>11</v>
      </c>
      <c r="B11" s="7" t="s">
        <v>58</v>
      </c>
      <c r="C11" s="11">
        <v>3000</v>
      </c>
      <c r="D11" s="37">
        <f>C11/5280</f>
        <v>0.56818181818181823</v>
      </c>
      <c r="E11" s="6">
        <v>1993</v>
      </c>
      <c r="G11" s="7" t="s">
        <v>90</v>
      </c>
      <c r="H11" s="7" t="s">
        <v>103</v>
      </c>
    </row>
    <row r="12" spans="1:8" s="6" customFormat="1" ht="45" x14ac:dyDescent="0.25">
      <c r="A12" s="6" t="s">
        <v>11</v>
      </c>
      <c r="B12" s="32" t="s">
        <v>400</v>
      </c>
      <c r="C12" s="11">
        <v>5280</v>
      </c>
      <c r="D12" s="37">
        <f t="shared" ref="D12:D43" si="1">C12/5280</f>
        <v>1</v>
      </c>
      <c r="E12" s="6">
        <v>1962</v>
      </c>
      <c r="G12" s="7" t="s">
        <v>90</v>
      </c>
      <c r="H12" s="40" t="s">
        <v>333</v>
      </c>
    </row>
    <row r="13" spans="1:8" s="6" customFormat="1" x14ac:dyDescent="0.25">
      <c r="A13" s="6" t="s">
        <v>11</v>
      </c>
      <c r="B13" s="7" t="s">
        <v>42</v>
      </c>
      <c r="C13" s="11">
        <v>91</v>
      </c>
      <c r="D13" s="37">
        <f t="shared" si="1"/>
        <v>1.7234848484848485E-2</v>
      </c>
      <c r="E13" s="6">
        <v>1996</v>
      </c>
      <c r="G13" s="7" t="s">
        <v>30</v>
      </c>
      <c r="H13" s="7" t="s">
        <v>43</v>
      </c>
    </row>
    <row r="14" spans="1:8" s="6" customFormat="1" ht="75" x14ac:dyDescent="0.25">
      <c r="A14" s="6" t="s">
        <v>11</v>
      </c>
      <c r="B14" s="7" t="s">
        <v>104</v>
      </c>
      <c r="C14" s="11">
        <v>21460</v>
      </c>
      <c r="D14" s="37">
        <f t="shared" si="1"/>
        <v>4.0643939393939394</v>
      </c>
      <c r="E14" s="6">
        <v>1997</v>
      </c>
      <c r="F14" s="6" t="s">
        <v>399</v>
      </c>
      <c r="G14" s="7" t="s">
        <v>326</v>
      </c>
      <c r="H14" s="7" t="s">
        <v>105</v>
      </c>
    </row>
    <row r="15" spans="1:8" s="6" customFormat="1" ht="60" x14ac:dyDescent="0.25">
      <c r="A15" s="6" t="s">
        <v>11</v>
      </c>
      <c r="B15" s="7" t="s">
        <v>102</v>
      </c>
      <c r="C15" s="98">
        <v>6000</v>
      </c>
      <c r="D15" s="99">
        <f>(C15-208)/5280</f>
        <v>1.0969696969696969</v>
      </c>
      <c r="E15" s="41">
        <v>2009</v>
      </c>
      <c r="G15" s="40" t="s">
        <v>269</v>
      </c>
      <c r="H15" s="7" t="s">
        <v>293</v>
      </c>
    </row>
    <row r="16" spans="1:8" s="6" customFormat="1" ht="45" x14ac:dyDescent="0.25">
      <c r="A16" s="6" t="s">
        <v>11</v>
      </c>
      <c r="B16" s="7" t="s">
        <v>44</v>
      </c>
      <c r="C16" s="171">
        <v>2200</v>
      </c>
      <c r="D16" s="99">
        <f>2200/5280</f>
        <v>0.41666666666666669</v>
      </c>
      <c r="E16" s="6">
        <v>1953</v>
      </c>
      <c r="F16" s="6" t="s">
        <v>264</v>
      </c>
      <c r="G16" s="7" t="s">
        <v>272</v>
      </c>
      <c r="H16" s="32" t="s">
        <v>426</v>
      </c>
    </row>
    <row r="17" spans="1:8" s="41" customFormat="1" ht="60" x14ac:dyDescent="0.25">
      <c r="B17" s="32" t="s">
        <v>401</v>
      </c>
      <c r="C17" s="101" t="s">
        <v>402</v>
      </c>
      <c r="D17" s="99">
        <f>30.88-D18-D20-D30</f>
        <v>16.07030303030303</v>
      </c>
      <c r="E17" s="41">
        <v>1933</v>
      </c>
      <c r="F17" s="41" t="s">
        <v>292</v>
      </c>
      <c r="G17" s="32" t="s">
        <v>349</v>
      </c>
      <c r="H17" s="32" t="s">
        <v>291</v>
      </c>
    </row>
    <row r="18" spans="1:8" s="6" customFormat="1" ht="105" x14ac:dyDescent="0.25">
      <c r="A18" s="6" t="s">
        <v>11</v>
      </c>
      <c r="B18" s="7" t="s">
        <v>33</v>
      </c>
      <c r="C18" s="11">
        <v>13000</v>
      </c>
      <c r="D18" s="37">
        <f t="shared" si="1"/>
        <v>2.4621212121212119</v>
      </c>
      <c r="E18" s="6">
        <v>1962</v>
      </c>
      <c r="F18" s="6" t="s">
        <v>99</v>
      </c>
      <c r="G18" s="7" t="s">
        <v>348</v>
      </c>
      <c r="H18" s="7" t="s">
        <v>304</v>
      </c>
    </row>
    <row r="19" spans="1:8" s="6" customFormat="1" ht="60" x14ac:dyDescent="0.25">
      <c r="A19" s="6" t="s">
        <v>11</v>
      </c>
      <c r="B19" s="7" t="s">
        <v>31</v>
      </c>
      <c r="C19" s="171" t="s">
        <v>255</v>
      </c>
      <c r="D19" s="37"/>
      <c r="E19" s="6">
        <v>1969</v>
      </c>
      <c r="F19" s="6">
        <v>1995</v>
      </c>
      <c r="G19" s="7" t="s">
        <v>347</v>
      </c>
      <c r="H19" s="7" t="s">
        <v>32</v>
      </c>
    </row>
    <row r="20" spans="1:8" s="6" customFormat="1" ht="90" x14ac:dyDescent="0.25">
      <c r="A20" s="6" t="s">
        <v>11</v>
      </c>
      <c r="B20" s="7" t="s">
        <v>101</v>
      </c>
      <c r="C20" s="11">
        <v>37000</v>
      </c>
      <c r="D20" s="37">
        <f t="shared" si="1"/>
        <v>7.0075757575757578</v>
      </c>
      <c r="E20" s="6">
        <v>1962</v>
      </c>
      <c r="G20" s="40" t="s">
        <v>346</v>
      </c>
      <c r="H20" s="7" t="s">
        <v>274</v>
      </c>
    </row>
    <row r="21" spans="1:8" s="78" customFormat="1" ht="45" x14ac:dyDescent="0.25">
      <c r="A21" s="78" t="s">
        <v>11</v>
      </c>
      <c r="B21" s="100" t="s">
        <v>288</v>
      </c>
      <c r="C21" s="101" t="s">
        <v>403</v>
      </c>
      <c r="D21" s="102"/>
      <c r="E21" s="78">
        <v>1962</v>
      </c>
      <c r="G21" s="93" t="s">
        <v>345</v>
      </c>
      <c r="H21" s="93" t="s">
        <v>289</v>
      </c>
    </row>
    <row r="22" spans="1:8" s="6" customFormat="1" ht="75" x14ac:dyDescent="0.25">
      <c r="A22" s="6" t="s">
        <v>11</v>
      </c>
      <c r="B22" s="7" t="s">
        <v>84</v>
      </c>
      <c r="C22" s="171" t="s">
        <v>404</v>
      </c>
      <c r="D22" s="37"/>
      <c r="E22" s="6">
        <v>1962</v>
      </c>
      <c r="F22" s="6" t="s">
        <v>275</v>
      </c>
      <c r="G22" s="7" t="s">
        <v>344</v>
      </c>
      <c r="H22" s="7" t="s">
        <v>290</v>
      </c>
    </row>
    <row r="23" spans="1:8" s="6" customFormat="1" ht="60" x14ac:dyDescent="0.25">
      <c r="A23" s="6" t="s">
        <v>11</v>
      </c>
      <c r="B23" s="7" t="s">
        <v>34</v>
      </c>
      <c r="C23" s="11" t="s">
        <v>405</v>
      </c>
      <c r="D23" s="37"/>
      <c r="E23" s="6">
        <v>1962</v>
      </c>
      <c r="F23" s="6">
        <v>1996</v>
      </c>
      <c r="G23" s="7" t="s">
        <v>343</v>
      </c>
      <c r="H23" s="7" t="s">
        <v>281</v>
      </c>
    </row>
    <row r="24" spans="1:8" s="6" customFormat="1" ht="90" x14ac:dyDescent="0.25">
      <c r="A24" s="6" t="s">
        <v>11</v>
      </c>
      <c r="B24" s="7" t="s">
        <v>85</v>
      </c>
      <c r="C24" s="11" t="s">
        <v>406</v>
      </c>
      <c r="D24" s="37"/>
      <c r="E24" s="6">
        <v>1962</v>
      </c>
      <c r="F24" s="6" t="s">
        <v>276</v>
      </c>
      <c r="G24" s="7" t="s">
        <v>342</v>
      </c>
      <c r="H24" s="7" t="s">
        <v>282</v>
      </c>
    </row>
    <row r="25" spans="1:8" s="6" customFormat="1" ht="30" x14ac:dyDescent="0.25">
      <c r="B25" s="7" t="s">
        <v>286</v>
      </c>
      <c r="C25" s="11" t="s">
        <v>407</v>
      </c>
      <c r="D25" s="37"/>
      <c r="E25" s="6">
        <v>1962</v>
      </c>
      <c r="G25" s="7" t="s">
        <v>284</v>
      </c>
      <c r="H25" s="7" t="s">
        <v>287</v>
      </c>
    </row>
    <row r="26" spans="1:8" ht="75" x14ac:dyDescent="0.25">
      <c r="A26" s="6" t="s">
        <v>11</v>
      </c>
      <c r="B26" s="7" t="s">
        <v>88</v>
      </c>
      <c r="C26" s="11" t="s">
        <v>409</v>
      </c>
      <c r="D26" s="37"/>
      <c r="E26" s="6">
        <v>1962</v>
      </c>
      <c r="F26" s="6" t="s">
        <v>97</v>
      </c>
      <c r="G26" s="7" t="s">
        <v>341</v>
      </c>
      <c r="H26" s="7" t="s">
        <v>280</v>
      </c>
    </row>
    <row r="27" spans="1:8" s="6" customFormat="1" ht="60" x14ac:dyDescent="0.25">
      <c r="A27" s="6" t="s">
        <v>11</v>
      </c>
      <c r="B27" s="7" t="s">
        <v>87</v>
      </c>
      <c r="C27" s="11" t="s">
        <v>408</v>
      </c>
      <c r="D27" s="37"/>
      <c r="E27" s="6">
        <v>1962</v>
      </c>
      <c r="F27" s="6" t="s">
        <v>89</v>
      </c>
      <c r="G27" s="7" t="s">
        <v>340</v>
      </c>
      <c r="H27" s="7" t="s">
        <v>279</v>
      </c>
    </row>
    <row r="28" spans="1:8" s="6" customFormat="1" ht="45" x14ac:dyDescent="0.25">
      <c r="B28" s="7" t="s">
        <v>283</v>
      </c>
      <c r="C28" s="11" t="s">
        <v>408</v>
      </c>
      <c r="D28" s="37"/>
      <c r="E28" s="6">
        <v>1962</v>
      </c>
      <c r="G28" s="7" t="s">
        <v>284</v>
      </c>
      <c r="H28" s="7" t="s">
        <v>285</v>
      </c>
    </row>
    <row r="29" spans="1:8" s="6" customFormat="1" ht="75" x14ac:dyDescent="0.25">
      <c r="A29" s="6" t="s">
        <v>11</v>
      </c>
      <c r="B29" s="7" t="s">
        <v>86</v>
      </c>
      <c r="C29" s="11" t="s">
        <v>410</v>
      </c>
      <c r="D29" s="37"/>
      <c r="E29" s="6">
        <v>1962</v>
      </c>
      <c r="F29" s="6" t="s">
        <v>277</v>
      </c>
      <c r="G29" s="7" t="s">
        <v>339</v>
      </c>
      <c r="H29" s="7" t="s">
        <v>278</v>
      </c>
    </row>
    <row r="30" spans="1:8" s="6" customFormat="1" ht="120" x14ac:dyDescent="0.25">
      <c r="A30" s="6" t="s">
        <v>11</v>
      </c>
      <c r="B30" s="7" t="s">
        <v>59</v>
      </c>
      <c r="C30" s="98">
        <f>5.34*5280</f>
        <v>28195.200000000001</v>
      </c>
      <c r="D30" s="37">
        <v>5.34</v>
      </c>
      <c r="E30" s="172">
        <v>1971</v>
      </c>
      <c r="F30" s="6" t="s">
        <v>411</v>
      </c>
      <c r="G30" s="7" t="s">
        <v>338</v>
      </c>
      <c r="H30" s="7" t="s">
        <v>412</v>
      </c>
    </row>
    <row r="31" spans="1:8" s="6" customFormat="1" ht="60" x14ac:dyDescent="0.25">
      <c r="A31" s="6" t="s">
        <v>11</v>
      </c>
      <c r="B31" s="7" t="s">
        <v>14</v>
      </c>
      <c r="C31" s="107" t="s">
        <v>360</v>
      </c>
      <c r="D31" s="37"/>
      <c r="E31" s="6">
        <v>1946</v>
      </c>
      <c r="F31" s="7" t="s">
        <v>54</v>
      </c>
      <c r="G31" s="7" t="s">
        <v>98</v>
      </c>
      <c r="H31" s="7" t="s">
        <v>415</v>
      </c>
    </row>
    <row r="32" spans="1:8" s="6" customFormat="1" ht="30" x14ac:dyDescent="0.25">
      <c r="A32" s="6" t="s">
        <v>11</v>
      </c>
      <c r="B32" s="7" t="s">
        <v>327</v>
      </c>
      <c r="C32" s="107" t="s">
        <v>360</v>
      </c>
      <c r="D32" s="37"/>
      <c r="E32" s="6">
        <v>1959</v>
      </c>
      <c r="F32" s="7"/>
      <c r="G32" s="7" t="s">
        <v>324</v>
      </c>
      <c r="H32" s="7" t="s">
        <v>328</v>
      </c>
    </row>
    <row r="33" spans="1:10" s="6" customFormat="1" ht="60" x14ac:dyDescent="0.25">
      <c r="A33" s="6" t="s">
        <v>11</v>
      </c>
      <c r="B33" s="7" t="s">
        <v>40</v>
      </c>
      <c r="C33" s="11">
        <v>18000</v>
      </c>
      <c r="D33" s="37">
        <f t="shared" si="1"/>
        <v>3.4090909090909092</v>
      </c>
      <c r="E33" s="6">
        <v>1960</v>
      </c>
      <c r="F33" s="6" t="s">
        <v>413</v>
      </c>
      <c r="G33" s="7" t="s">
        <v>273</v>
      </c>
      <c r="H33" s="7" t="s">
        <v>414</v>
      </c>
    </row>
    <row r="34" spans="1:10" s="1" customFormat="1" ht="75" x14ac:dyDescent="0.25">
      <c r="A34" s="6" t="s">
        <v>11</v>
      </c>
      <c r="B34" s="7" t="s">
        <v>12</v>
      </c>
      <c r="C34" s="10"/>
      <c r="D34" s="37">
        <v>6.5</v>
      </c>
      <c r="E34" s="6" t="s">
        <v>13</v>
      </c>
      <c r="F34" s="7" t="s">
        <v>94</v>
      </c>
      <c r="G34" s="7" t="s">
        <v>95</v>
      </c>
      <c r="H34" s="7" t="s">
        <v>96</v>
      </c>
    </row>
    <row r="35" spans="1:10" s="1" customFormat="1" ht="90" x14ac:dyDescent="0.25">
      <c r="A35" s="6" t="s">
        <v>11</v>
      </c>
      <c r="B35" s="7" t="s">
        <v>303</v>
      </c>
      <c r="C35" s="107" t="s">
        <v>360</v>
      </c>
      <c r="D35" s="37"/>
      <c r="E35" s="6">
        <v>1982</v>
      </c>
      <c r="F35" s="7" t="s">
        <v>298</v>
      </c>
      <c r="G35" s="7" t="s">
        <v>299</v>
      </c>
      <c r="H35" s="7" t="s">
        <v>300</v>
      </c>
    </row>
    <row r="36" spans="1:10" s="6" customFormat="1" ht="45" x14ac:dyDescent="0.25">
      <c r="A36" s="6" t="s">
        <v>11</v>
      </c>
      <c r="B36" s="7" t="s">
        <v>35</v>
      </c>
      <c r="C36" s="11">
        <v>3000</v>
      </c>
      <c r="D36" s="37">
        <f>C36/5280</f>
        <v>0.56818181818181823</v>
      </c>
      <c r="E36" s="6">
        <v>1973</v>
      </c>
      <c r="F36" s="6" t="s">
        <v>301</v>
      </c>
      <c r="G36" s="7" t="s">
        <v>302</v>
      </c>
      <c r="H36" s="7" t="s">
        <v>416</v>
      </c>
      <c r="J36" s="6">
        <f>CONVERT(4.12,"mi","km")</f>
        <v>6.6304972800000002</v>
      </c>
    </row>
    <row r="37" spans="1:10" s="108" customFormat="1" ht="180" x14ac:dyDescent="0.25">
      <c r="A37" s="108" t="s">
        <v>11</v>
      </c>
      <c r="B37" s="109" t="s">
        <v>153</v>
      </c>
      <c r="C37" s="110" t="s">
        <v>424</v>
      </c>
      <c r="D37" s="111">
        <v>4.41</v>
      </c>
      <c r="G37" s="109" t="s">
        <v>296</v>
      </c>
      <c r="H37" s="112" t="s">
        <v>425</v>
      </c>
    </row>
    <row r="38" spans="1:10" s="6" customFormat="1" ht="30" x14ac:dyDescent="0.25">
      <c r="A38" s="6" t="s">
        <v>11</v>
      </c>
      <c r="B38" s="7" t="s">
        <v>55</v>
      </c>
      <c r="C38" s="11">
        <v>4224</v>
      </c>
      <c r="D38" s="37">
        <f t="shared" si="1"/>
        <v>0.8</v>
      </c>
      <c r="E38" s="6">
        <v>1956</v>
      </c>
      <c r="F38" s="6">
        <v>1962</v>
      </c>
      <c r="G38" s="7" t="s">
        <v>297</v>
      </c>
      <c r="H38" s="7" t="s">
        <v>350</v>
      </c>
    </row>
    <row r="39" spans="1:10" s="6" customFormat="1" ht="30" x14ac:dyDescent="0.25">
      <c r="A39" s="6" t="s">
        <v>11</v>
      </c>
      <c r="B39" s="40" t="s">
        <v>36</v>
      </c>
      <c r="C39" s="171" t="s">
        <v>417</v>
      </c>
      <c r="D39" s="37"/>
      <c r="E39" s="6">
        <v>1996</v>
      </c>
      <c r="G39" s="7" t="s">
        <v>30</v>
      </c>
      <c r="H39" s="7" t="s">
        <v>263</v>
      </c>
    </row>
    <row r="40" spans="1:10" s="6" customFormat="1" ht="60" x14ac:dyDescent="0.25">
      <c r="A40" s="6" t="s">
        <v>11</v>
      </c>
      <c r="B40" s="7" t="s">
        <v>36</v>
      </c>
      <c r="C40" s="173">
        <v>32736</v>
      </c>
      <c r="D40" s="37">
        <f t="shared" si="1"/>
        <v>6.2</v>
      </c>
      <c r="E40" s="6">
        <v>1926</v>
      </c>
      <c r="F40" s="6" t="s">
        <v>418</v>
      </c>
      <c r="G40" s="7" t="s">
        <v>262</v>
      </c>
      <c r="H40" s="40" t="s">
        <v>109</v>
      </c>
    </row>
    <row r="41" spans="1:10" s="6" customFormat="1" ht="75" x14ac:dyDescent="0.25">
      <c r="A41" s="6" t="s">
        <v>11</v>
      </c>
      <c r="B41" s="7" t="s">
        <v>420</v>
      </c>
      <c r="C41" s="174" t="s">
        <v>419</v>
      </c>
      <c r="D41" s="94">
        <v>0.43</v>
      </c>
      <c r="E41" s="6">
        <v>1915</v>
      </c>
      <c r="F41" s="6" t="s">
        <v>107</v>
      </c>
      <c r="G41" s="7" t="s">
        <v>106</v>
      </c>
      <c r="H41" s="40" t="s">
        <v>108</v>
      </c>
    </row>
    <row r="42" spans="1:10" s="6" customFormat="1" ht="60" x14ac:dyDescent="0.25">
      <c r="A42" s="6" t="s">
        <v>11</v>
      </c>
      <c r="B42" s="40" t="s">
        <v>422</v>
      </c>
      <c r="C42" s="171">
        <v>7500</v>
      </c>
      <c r="D42" s="37"/>
      <c r="E42" s="6">
        <v>1994</v>
      </c>
      <c r="G42" s="7" t="s">
        <v>90</v>
      </c>
      <c r="H42" s="40" t="s">
        <v>421</v>
      </c>
    </row>
    <row r="43" spans="1:10" s="7" customFormat="1" ht="45" x14ac:dyDescent="0.25">
      <c r="A43" s="6" t="s">
        <v>11</v>
      </c>
      <c r="B43" s="7" t="s">
        <v>28</v>
      </c>
      <c r="C43" s="98">
        <v>18340</v>
      </c>
      <c r="D43" s="37">
        <f t="shared" si="1"/>
        <v>3.4734848484848486</v>
      </c>
      <c r="E43" s="6" t="s">
        <v>29</v>
      </c>
      <c r="F43" s="6" t="s">
        <v>423</v>
      </c>
      <c r="G43" s="7" t="s">
        <v>93</v>
      </c>
      <c r="H43" s="7" t="s">
        <v>92</v>
      </c>
    </row>
    <row r="44" spans="1:10" s="7" customFormat="1" x14ac:dyDescent="0.25">
      <c r="C44" s="11"/>
      <c r="D44" s="37"/>
      <c r="E44" s="41"/>
      <c r="F44" s="6"/>
    </row>
    <row r="45" spans="1:10" s="1" customFormat="1" x14ac:dyDescent="0.25">
      <c r="B45" s="38" t="s">
        <v>8</v>
      </c>
      <c r="C45" s="12">
        <f>SUM(C6:C43)</f>
        <v>215325.2</v>
      </c>
      <c r="D45" s="42">
        <f>SUM(D2:D43)</f>
        <v>70.286287878787888</v>
      </c>
    </row>
    <row r="46" spans="1:10" s="1" customFormat="1" x14ac:dyDescent="0.25">
      <c r="B46" s="38"/>
      <c r="C46" s="39"/>
      <c r="D46" s="42"/>
    </row>
    <row r="47" spans="1:10" s="1" customFormat="1" x14ac:dyDescent="0.25">
      <c r="A47" s="35"/>
      <c r="D47" s="175">
        <f>D45-D48</f>
        <v>65.289166666666674</v>
      </c>
      <c r="E47" s="105" t="s">
        <v>375</v>
      </c>
    </row>
    <row r="48" spans="1:10" s="1" customFormat="1" x14ac:dyDescent="0.25">
      <c r="D48" s="175">
        <f>D37+D3</f>
        <v>4.9971212121212121</v>
      </c>
      <c r="E48" s="105" t="s">
        <v>376</v>
      </c>
    </row>
    <row r="50" spans="1:10" s="136" customFormat="1" x14ac:dyDescent="0.25">
      <c r="A50" s="123" t="s">
        <v>355</v>
      </c>
      <c r="B50" s="124" t="s">
        <v>356</v>
      </c>
      <c r="C50" s="138"/>
      <c r="D50" s="137"/>
      <c r="E50" s="137"/>
      <c r="F50" s="137"/>
      <c r="G50" s="139"/>
      <c r="H50" s="139"/>
      <c r="I50" s="140"/>
      <c r="J50" s="140"/>
    </row>
    <row r="51" spans="1:10" s="136" customFormat="1" x14ac:dyDescent="0.25">
      <c r="A51" s="125"/>
      <c r="B51" s="126" t="s">
        <v>357</v>
      </c>
      <c r="C51" s="15"/>
      <c r="D51" s="14"/>
      <c r="E51" s="14"/>
      <c r="F51" s="14"/>
      <c r="G51" s="16"/>
      <c r="H51" s="16"/>
      <c r="I51" s="17"/>
      <c r="J51" s="19"/>
    </row>
    <row r="52" spans="1:10" s="89" customFormat="1" x14ac:dyDescent="0.25">
      <c r="A52" s="43"/>
      <c r="B52" s="124" t="s">
        <v>374</v>
      </c>
      <c r="C52" s="15"/>
      <c r="D52" s="14"/>
      <c r="E52" s="14"/>
      <c r="F52" s="14"/>
      <c r="G52" s="16"/>
      <c r="H52" s="16"/>
      <c r="I52" s="17"/>
      <c r="J52" s="19"/>
    </row>
    <row r="53" spans="1:10" s="89" customFormat="1" x14ac:dyDescent="0.25">
      <c r="B53" s="186" t="s">
        <v>445</v>
      </c>
      <c r="C53" s="15"/>
      <c r="D53" s="14"/>
      <c r="E53" s="14"/>
      <c r="F53" s="14"/>
      <c r="G53" s="16"/>
      <c r="H53" s="16"/>
      <c r="I53" s="17"/>
      <c r="J53" s="19"/>
    </row>
    <row r="54" spans="1:10" s="89" customFormat="1" x14ac:dyDescent="0.25">
      <c r="B54" s="34"/>
      <c r="C54" s="15"/>
      <c r="D54" s="14"/>
      <c r="E54" s="14"/>
      <c r="F54" s="14"/>
      <c r="G54" s="16"/>
      <c r="H54" s="16"/>
      <c r="I54" s="17"/>
      <c r="J54" s="19"/>
    </row>
    <row r="55" spans="1:10" s="89" customFormat="1" x14ac:dyDescent="0.25">
      <c r="B55" s="34"/>
      <c r="C55" s="15"/>
      <c r="D55" s="14"/>
      <c r="E55" s="14"/>
      <c r="F55" s="14"/>
      <c r="G55" s="16"/>
      <c r="H55" s="16"/>
      <c r="I55" s="17"/>
      <c r="J55" s="19"/>
    </row>
    <row r="56" spans="1:10" s="89" customFormat="1" x14ac:dyDescent="0.25">
      <c r="B56" s="34"/>
      <c r="C56" s="15"/>
      <c r="D56" s="14"/>
      <c r="E56" s="14"/>
      <c r="F56" s="14"/>
      <c r="G56" s="16"/>
      <c r="H56" s="16"/>
      <c r="I56" s="17"/>
      <c r="J56" s="19"/>
    </row>
    <row r="57" spans="1:10" s="89" customFormat="1" x14ac:dyDescent="0.25">
      <c r="B57" s="34"/>
      <c r="C57" s="15"/>
      <c r="D57" s="14"/>
      <c r="E57" s="14"/>
      <c r="F57" s="14"/>
      <c r="G57" s="16"/>
      <c r="H57" s="18"/>
      <c r="I57" s="17"/>
      <c r="J57" s="19"/>
    </row>
    <row r="58" spans="1:10" s="89" customFormat="1" x14ac:dyDescent="0.25">
      <c r="B58" s="34"/>
      <c r="C58" s="15"/>
      <c r="D58" s="14"/>
      <c r="E58" s="14"/>
      <c r="F58" s="14"/>
      <c r="G58" s="16"/>
      <c r="H58" s="16"/>
      <c r="I58" s="17"/>
      <c r="J58" s="19"/>
    </row>
    <row r="59" spans="1:10" s="89" customFormat="1" x14ac:dyDescent="0.25">
      <c r="B59" s="34"/>
      <c r="C59" s="15"/>
      <c r="D59" s="14"/>
      <c r="E59" s="14"/>
      <c r="F59" s="14"/>
      <c r="G59" s="18"/>
      <c r="H59" s="18"/>
      <c r="I59" s="17"/>
      <c r="J59" s="19"/>
    </row>
    <row r="60" spans="1:10" s="89" customFormat="1" x14ac:dyDescent="0.25">
      <c r="B60" s="34"/>
      <c r="C60" s="15"/>
      <c r="D60" s="14"/>
      <c r="E60" s="14"/>
      <c r="F60" s="14"/>
      <c r="G60" s="16"/>
      <c r="H60" s="18"/>
      <c r="I60" s="17"/>
      <c r="J60" s="19"/>
    </row>
    <row r="61" spans="1:10" s="89" customFormat="1" x14ac:dyDescent="0.25">
      <c r="B61" s="34"/>
      <c r="C61" s="15"/>
      <c r="D61" s="14"/>
      <c r="E61" s="14"/>
      <c r="F61" s="14"/>
      <c r="G61" s="16"/>
      <c r="H61" s="16"/>
      <c r="I61" s="17"/>
      <c r="J61" s="19"/>
    </row>
    <row r="62" spans="1:10" s="89" customFormat="1" x14ac:dyDescent="0.25">
      <c r="B62" s="34"/>
      <c r="C62" s="15"/>
      <c r="D62" s="14"/>
      <c r="E62" s="14"/>
      <c r="F62" s="14"/>
      <c r="G62" s="16"/>
      <c r="H62" s="16"/>
      <c r="I62" s="17"/>
      <c r="J62" s="19"/>
    </row>
    <row r="63" spans="1:10" s="89" customFormat="1" x14ac:dyDescent="0.25">
      <c r="B63" s="34"/>
      <c r="C63" s="15"/>
      <c r="D63" s="14"/>
      <c r="E63" s="14"/>
      <c r="F63" s="14"/>
      <c r="G63" s="18"/>
      <c r="H63" s="18"/>
      <c r="I63" s="17"/>
      <c r="J63" s="19"/>
    </row>
    <row r="64" spans="1:10" s="89" customFormat="1" x14ac:dyDescent="0.25">
      <c r="B64" s="34"/>
      <c r="C64" s="15"/>
      <c r="D64" s="14"/>
      <c r="E64" s="14"/>
      <c r="F64" s="14"/>
      <c r="G64" s="16"/>
      <c r="H64" s="16"/>
      <c r="I64" s="17"/>
      <c r="J64" s="19"/>
    </row>
    <row r="65" spans="2:10" s="89" customFormat="1" x14ac:dyDescent="0.25">
      <c r="B65" s="34"/>
      <c r="C65" s="15"/>
      <c r="D65" s="14"/>
      <c r="E65" s="14"/>
      <c r="F65" s="14"/>
      <c r="G65" s="16"/>
      <c r="H65" s="16"/>
      <c r="I65" s="17"/>
      <c r="J65" s="19"/>
    </row>
    <row r="66" spans="2:10" s="89" customFormat="1" x14ac:dyDescent="0.25">
      <c r="B66" s="34"/>
      <c r="C66" s="15"/>
      <c r="D66" s="14"/>
      <c r="E66" s="14"/>
      <c r="F66" s="14"/>
      <c r="G66" s="16"/>
      <c r="H66" s="16"/>
      <c r="I66" s="17"/>
      <c r="J66" s="19"/>
    </row>
    <row r="67" spans="2:10" s="89" customFormat="1" x14ac:dyDescent="0.25">
      <c r="B67" s="34"/>
      <c r="C67" s="15"/>
      <c r="D67" s="14"/>
      <c r="E67" s="14"/>
      <c r="F67" s="14"/>
      <c r="G67" s="16"/>
      <c r="H67" s="16"/>
      <c r="I67" s="17"/>
      <c r="J67" s="19"/>
    </row>
    <row r="68" spans="2:10" s="89" customFormat="1" x14ac:dyDescent="0.25">
      <c r="B68" s="34"/>
      <c r="C68" s="15"/>
      <c r="D68" s="14"/>
      <c r="E68" s="14"/>
      <c r="F68" s="14"/>
      <c r="G68" s="16"/>
      <c r="H68" s="18"/>
      <c r="I68" s="17"/>
      <c r="J68" s="19"/>
    </row>
    <row r="69" spans="2:10" s="89" customFormat="1" x14ac:dyDescent="0.25">
      <c r="B69" s="34"/>
      <c r="C69" s="15"/>
      <c r="D69" s="14"/>
      <c r="E69" s="14"/>
      <c r="F69" s="14"/>
      <c r="G69" s="16"/>
      <c r="H69" s="18"/>
      <c r="I69" s="17"/>
      <c r="J69" s="19"/>
    </row>
    <row r="70" spans="2:10" s="89" customFormat="1" x14ac:dyDescent="0.25">
      <c r="B70" s="34"/>
      <c r="C70" s="15"/>
      <c r="D70" s="14"/>
      <c r="E70" s="14"/>
      <c r="F70" s="14"/>
      <c r="G70" s="16"/>
      <c r="H70" s="18"/>
      <c r="I70" s="17"/>
      <c r="J70" s="19"/>
    </row>
    <row r="71" spans="2:10" s="89" customFormat="1" x14ac:dyDescent="0.25">
      <c r="B71" s="34"/>
      <c r="C71" s="15"/>
      <c r="D71" s="14"/>
      <c r="E71" s="14"/>
      <c r="F71" s="14"/>
      <c r="G71" s="16"/>
      <c r="H71" s="18"/>
      <c r="I71" s="17"/>
      <c r="J71" s="19"/>
    </row>
    <row r="72" spans="2:10" s="89" customFormat="1" x14ac:dyDescent="0.25">
      <c r="B72" s="34"/>
      <c r="C72" s="15"/>
      <c r="D72" s="14"/>
      <c r="E72" s="14"/>
      <c r="F72" s="14"/>
      <c r="G72" s="16"/>
      <c r="H72" s="18"/>
      <c r="I72" s="17"/>
      <c r="J72" s="19"/>
    </row>
    <row r="73" spans="2:10" s="89" customFormat="1" x14ac:dyDescent="0.25">
      <c r="B73" s="34"/>
      <c r="C73" s="15"/>
      <c r="D73" s="14"/>
      <c r="E73" s="14"/>
      <c r="F73" s="14"/>
      <c r="G73" s="16"/>
      <c r="H73" s="16"/>
      <c r="I73" s="17"/>
      <c r="J73" s="19"/>
    </row>
    <row r="74" spans="2:10" s="89" customFormat="1" x14ac:dyDescent="0.25">
      <c r="B74" s="34"/>
      <c r="C74" s="15"/>
      <c r="D74" s="14"/>
      <c r="E74" s="14"/>
      <c r="F74" s="14"/>
      <c r="G74" s="16"/>
      <c r="H74" s="18"/>
      <c r="I74" s="17"/>
      <c r="J74" s="19"/>
    </row>
    <row r="75" spans="2:10" s="89" customFormat="1" x14ac:dyDescent="0.25">
      <c r="B75" s="34"/>
      <c r="C75" s="15"/>
      <c r="D75" s="14"/>
      <c r="E75" s="14"/>
      <c r="F75" s="14"/>
      <c r="G75" s="16"/>
      <c r="H75" s="18"/>
      <c r="I75" s="17"/>
      <c r="J75" s="19"/>
    </row>
    <row r="76" spans="2:10" s="89" customFormat="1" x14ac:dyDescent="0.25">
      <c r="B76" s="34"/>
      <c r="C76" s="15"/>
      <c r="D76" s="14"/>
      <c r="E76" s="14"/>
      <c r="F76" s="14"/>
      <c r="G76" s="16"/>
      <c r="H76" s="18"/>
      <c r="I76" s="17"/>
      <c r="J76" s="19"/>
    </row>
    <row r="77" spans="2:10" s="89" customFormat="1" x14ac:dyDescent="0.25">
      <c r="B77" s="34"/>
      <c r="C77" s="15"/>
      <c r="D77" s="14"/>
      <c r="E77" s="14"/>
      <c r="F77" s="14"/>
      <c r="G77" s="16"/>
      <c r="H77" s="18"/>
      <c r="I77" s="17"/>
      <c r="J77" s="19"/>
    </row>
    <row r="78" spans="2:10" s="89" customFormat="1" x14ac:dyDescent="0.25">
      <c r="B78" s="34"/>
      <c r="C78" s="15"/>
      <c r="D78" s="14"/>
      <c r="E78" s="14"/>
      <c r="F78" s="14"/>
      <c r="G78" s="16"/>
      <c r="H78" s="18"/>
      <c r="I78" s="17"/>
      <c r="J78" s="19"/>
    </row>
    <row r="79" spans="2:10" s="89" customFormat="1" x14ac:dyDescent="0.25">
      <c r="B79" s="14"/>
      <c r="C79" s="15"/>
      <c r="D79" s="14"/>
      <c r="E79" s="14"/>
      <c r="F79" s="14"/>
      <c r="G79" s="16"/>
      <c r="H79" s="16"/>
      <c r="I79" s="17"/>
      <c r="J79" s="19"/>
    </row>
    <row r="80" spans="2:10" s="89" customFormat="1" x14ac:dyDescent="0.25">
      <c r="B80" s="14"/>
      <c r="C80" s="15"/>
      <c r="D80" s="14"/>
      <c r="E80" s="14"/>
      <c r="F80" s="14"/>
      <c r="G80" s="16"/>
      <c r="H80" s="16"/>
      <c r="I80" s="17"/>
      <c r="J80" s="19"/>
    </row>
    <row r="81" spans="2:10" s="89" customFormat="1" x14ac:dyDescent="0.25">
      <c r="B81" s="14"/>
      <c r="C81" s="15"/>
      <c r="D81" s="14"/>
      <c r="E81" s="14"/>
      <c r="F81" s="14"/>
      <c r="G81" s="16"/>
      <c r="H81" s="16"/>
      <c r="I81" s="17"/>
      <c r="J81" s="19"/>
    </row>
    <row r="82" spans="2:10" s="89" customFormat="1" x14ac:dyDescent="0.25">
      <c r="B82" s="14"/>
      <c r="C82" s="15"/>
      <c r="D82" s="14"/>
      <c r="E82" s="14"/>
      <c r="F82" s="14"/>
      <c r="G82" s="16"/>
      <c r="H82" s="16"/>
      <c r="I82" s="17"/>
      <c r="J82" s="19"/>
    </row>
    <row r="83" spans="2:10" s="89" customFormat="1" x14ac:dyDescent="0.25">
      <c r="B83" s="34"/>
      <c r="C83" s="15"/>
      <c r="D83" s="14"/>
      <c r="E83" s="14"/>
      <c r="F83" s="14"/>
      <c r="G83" s="18"/>
      <c r="H83" s="18"/>
      <c r="I83" s="17"/>
      <c r="J83" s="19"/>
    </row>
    <row r="84" spans="2:10" s="89" customFormat="1" x14ac:dyDescent="0.25">
      <c r="B84" s="34"/>
      <c r="C84" s="15"/>
      <c r="D84" s="14"/>
      <c r="E84" s="14"/>
      <c r="F84" s="14"/>
      <c r="G84" s="16"/>
      <c r="H84" s="16"/>
      <c r="I84" s="17"/>
      <c r="J84" s="19"/>
    </row>
    <row r="85" spans="2:10" s="89" customFormat="1" x14ac:dyDescent="0.25">
      <c r="B85" s="34"/>
      <c r="C85" s="15"/>
      <c r="D85" s="14"/>
      <c r="E85" s="14"/>
      <c r="F85" s="14"/>
      <c r="G85" s="16"/>
      <c r="H85" s="18"/>
      <c r="I85" s="17"/>
      <c r="J85" s="19"/>
    </row>
    <row r="86" spans="2:10" s="89" customFormat="1" x14ac:dyDescent="0.25">
      <c r="B86" s="34"/>
      <c r="C86" s="15"/>
      <c r="D86" s="14"/>
      <c r="E86" s="14"/>
      <c r="F86" s="14"/>
      <c r="G86" s="16"/>
      <c r="H86" s="16"/>
      <c r="I86" s="17"/>
      <c r="J86" s="19"/>
    </row>
    <row r="87" spans="2:10" s="89" customFormat="1" x14ac:dyDescent="0.25">
      <c r="B87" s="34"/>
      <c r="C87" s="15"/>
      <c r="D87" s="14"/>
      <c r="E87" s="14"/>
      <c r="F87" s="14"/>
      <c r="G87" s="16"/>
      <c r="H87" s="16"/>
      <c r="I87" s="17"/>
      <c r="J87" s="19"/>
    </row>
    <row r="88" spans="2:10" s="89" customFormat="1" x14ac:dyDescent="0.25">
      <c r="B88" s="34"/>
      <c r="C88" s="15"/>
      <c r="D88" s="14"/>
      <c r="E88" s="14"/>
      <c r="F88" s="14"/>
      <c r="G88" s="16"/>
      <c r="H88" s="18"/>
      <c r="I88" s="17"/>
      <c r="J88" s="19"/>
    </row>
    <row r="89" spans="2:10" s="89" customFormat="1" x14ac:dyDescent="0.25">
      <c r="B89" s="34"/>
      <c r="C89" s="15"/>
      <c r="D89" s="14"/>
      <c r="E89" s="14"/>
      <c r="F89" s="14"/>
      <c r="G89" s="16"/>
      <c r="H89" s="18"/>
      <c r="I89" s="17"/>
      <c r="J89" s="19"/>
    </row>
    <row r="90" spans="2:10" s="89" customFormat="1" x14ac:dyDescent="0.25">
      <c r="B90" s="34"/>
      <c r="C90" s="15"/>
      <c r="D90" s="14"/>
      <c r="E90" s="14"/>
      <c r="F90" s="14"/>
      <c r="G90" s="16"/>
      <c r="H90" s="18"/>
      <c r="I90" s="17"/>
      <c r="J90" s="19"/>
    </row>
    <row r="91" spans="2:10" s="89" customFormat="1" x14ac:dyDescent="0.25">
      <c r="B91" s="34"/>
      <c r="C91" s="15"/>
      <c r="D91" s="14"/>
      <c r="E91" s="14"/>
      <c r="F91" s="14"/>
      <c r="G91" s="16"/>
      <c r="H91" s="18"/>
      <c r="I91" s="17"/>
      <c r="J91" s="19"/>
    </row>
    <row r="92" spans="2:10" s="89" customFormat="1" x14ac:dyDescent="0.25">
      <c r="B92" s="34"/>
      <c r="C92" s="15"/>
      <c r="D92" s="14"/>
      <c r="E92" s="14"/>
      <c r="F92" s="14"/>
      <c r="G92" s="18"/>
      <c r="H92" s="18"/>
      <c r="I92" s="17"/>
      <c r="J92" s="19"/>
    </row>
    <row r="93" spans="2:10" s="89" customFormat="1" x14ac:dyDescent="0.25">
      <c r="B93" s="34"/>
      <c r="C93" s="15"/>
      <c r="D93" s="14"/>
      <c r="E93" s="14"/>
      <c r="F93" s="14"/>
      <c r="G93" s="16"/>
      <c r="H93" s="18"/>
      <c r="I93" s="17"/>
      <c r="J93" s="19"/>
    </row>
    <row r="94" spans="2:10" s="89" customFormat="1" x14ac:dyDescent="0.25">
      <c r="B94" s="34"/>
      <c r="C94" s="15"/>
      <c r="D94" s="14"/>
      <c r="E94" s="14"/>
      <c r="F94" s="14"/>
      <c r="G94" s="16"/>
      <c r="H94" s="18"/>
      <c r="I94" s="17"/>
      <c r="J94" s="19"/>
    </row>
    <row r="95" spans="2:10" s="89" customFormat="1" x14ac:dyDescent="0.25">
      <c r="B95" s="34"/>
      <c r="C95" s="15"/>
      <c r="D95" s="14"/>
      <c r="E95" s="14"/>
      <c r="F95" s="14"/>
      <c r="G95" s="16"/>
      <c r="H95" s="16"/>
      <c r="I95" s="17"/>
      <c r="J95" s="19"/>
    </row>
    <row r="96" spans="2:10" s="89" customFormat="1" x14ac:dyDescent="0.25">
      <c r="B96" s="14"/>
      <c r="C96" s="15"/>
      <c r="D96" s="14"/>
      <c r="E96" s="14"/>
      <c r="F96" s="14"/>
      <c r="G96" s="16"/>
      <c r="H96" s="16"/>
      <c r="I96" s="17"/>
      <c r="J96" s="19"/>
    </row>
    <row r="97" spans="2:10" s="89" customFormat="1" x14ac:dyDescent="0.25">
      <c r="B97" s="34"/>
      <c r="C97" s="15"/>
      <c r="D97" s="14"/>
      <c r="E97" s="14"/>
      <c r="F97" s="14"/>
      <c r="G97" s="16"/>
      <c r="H97" s="18"/>
      <c r="I97" s="17"/>
      <c r="J97" s="141"/>
    </row>
    <row r="98" spans="2:10" s="89" customFormat="1" x14ac:dyDescent="0.25">
      <c r="B98" s="34"/>
      <c r="C98" s="15"/>
      <c r="D98" s="14"/>
      <c r="E98" s="14"/>
      <c r="F98" s="14"/>
      <c r="G98" s="16"/>
      <c r="H98" s="16"/>
      <c r="I98" s="17"/>
      <c r="J98" s="19"/>
    </row>
    <row r="99" spans="2:10" s="89" customFormat="1" x14ac:dyDescent="0.25">
      <c r="B99" s="34"/>
      <c r="C99" s="15"/>
      <c r="D99" s="14"/>
      <c r="E99" s="14"/>
      <c r="F99" s="14"/>
      <c r="G99" s="16"/>
      <c r="H99" s="18"/>
      <c r="I99" s="17"/>
      <c r="J99" s="19"/>
    </row>
    <row r="100" spans="2:10" s="89" customFormat="1" x14ac:dyDescent="0.25">
      <c r="B100" s="34"/>
      <c r="C100" s="15"/>
      <c r="D100" s="14"/>
      <c r="E100" s="14"/>
      <c r="F100" s="14"/>
      <c r="G100" s="16"/>
      <c r="H100" s="18"/>
      <c r="I100" s="17"/>
      <c r="J100" s="19"/>
    </row>
    <row r="101" spans="2:10" s="89" customFormat="1" x14ac:dyDescent="0.25">
      <c r="B101" s="34"/>
      <c r="C101" s="15"/>
      <c r="D101" s="14"/>
      <c r="E101" s="14"/>
      <c r="F101" s="14"/>
      <c r="G101" s="16"/>
      <c r="H101" s="16"/>
      <c r="I101" s="17"/>
      <c r="J101" s="19"/>
    </row>
    <row r="102" spans="2:10" s="89" customFormat="1" x14ac:dyDescent="0.25">
      <c r="B102" s="34"/>
      <c r="C102" s="15"/>
      <c r="D102" s="14"/>
      <c r="E102" s="14"/>
      <c r="F102" s="14"/>
      <c r="G102" s="16"/>
      <c r="H102" s="18"/>
      <c r="I102" s="17"/>
      <c r="J102" s="19"/>
    </row>
    <row r="103" spans="2:10" s="89" customFormat="1" x14ac:dyDescent="0.25">
      <c r="B103" s="34"/>
      <c r="C103" s="15"/>
      <c r="D103" s="14"/>
      <c r="E103" s="14"/>
      <c r="F103" s="14"/>
      <c r="G103" s="16"/>
      <c r="H103" s="16"/>
      <c r="I103" s="17"/>
      <c r="J103" s="19"/>
    </row>
    <row r="104" spans="2:10" s="89" customFormat="1" x14ac:dyDescent="0.25">
      <c r="B104" s="34"/>
      <c r="C104" s="15"/>
      <c r="D104" s="14"/>
      <c r="E104" s="14"/>
      <c r="F104" s="14"/>
      <c r="G104" s="16"/>
      <c r="H104" s="16"/>
      <c r="I104" s="17"/>
      <c r="J104" s="19"/>
    </row>
    <row r="105" spans="2:10" s="89" customFormat="1" x14ac:dyDescent="0.25">
      <c r="B105" s="34"/>
      <c r="C105" s="15"/>
      <c r="D105" s="14"/>
      <c r="E105" s="14"/>
      <c r="F105" s="14"/>
      <c r="G105" s="16"/>
      <c r="H105" s="16"/>
      <c r="I105" s="17"/>
      <c r="J105" s="19"/>
    </row>
    <row r="106" spans="2:10" s="89" customFormat="1" x14ac:dyDescent="0.25">
      <c r="B106" s="34"/>
      <c r="C106" s="15"/>
      <c r="D106" s="14"/>
      <c r="E106" s="14"/>
      <c r="F106" s="14"/>
      <c r="G106" s="16"/>
      <c r="H106" s="16"/>
      <c r="I106" s="17"/>
      <c r="J106" s="19"/>
    </row>
    <row r="107" spans="2:10" s="89" customFormat="1" x14ac:dyDescent="0.25">
      <c r="B107" s="34"/>
      <c r="C107" s="15"/>
      <c r="D107" s="14"/>
      <c r="E107" s="14"/>
      <c r="F107" s="14"/>
      <c r="G107" s="16"/>
      <c r="H107" s="16"/>
      <c r="I107" s="17"/>
      <c r="J107" s="19"/>
    </row>
    <row r="108" spans="2:10" s="89" customFormat="1" x14ac:dyDescent="0.25">
      <c r="B108" s="34"/>
      <c r="C108" s="15"/>
      <c r="D108" s="14"/>
      <c r="E108" s="14"/>
      <c r="F108" s="14"/>
      <c r="G108" s="16"/>
      <c r="H108" s="16"/>
      <c r="I108" s="17"/>
      <c r="J108" s="19"/>
    </row>
    <row r="109" spans="2:10" s="89" customFormat="1" x14ac:dyDescent="0.25">
      <c r="B109" s="34"/>
      <c r="C109" s="15"/>
      <c r="D109" s="14"/>
      <c r="E109" s="14"/>
      <c r="F109" s="14"/>
      <c r="G109" s="16"/>
      <c r="H109" s="16"/>
      <c r="I109" s="17"/>
      <c r="J109" s="19"/>
    </row>
    <row r="110" spans="2:10" s="89" customFormat="1" x14ac:dyDescent="0.25">
      <c r="B110" s="34"/>
      <c r="C110" s="15"/>
      <c r="D110" s="14"/>
      <c r="E110" s="14"/>
      <c r="F110" s="14"/>
      <c r="G110" s="16"/>
      <c r="H110" s="16"/>
      <c r="I110" s="17"/>
      <c r="J110" s="19"/>
    </row>
    <row r="111" spans="2:10" s="89" customFormat="1" x14ac:dyDescent="0.25">
      <c r="B111" s="34"/>
      <c r="C111" s="15"/>
      <c r="D111" s="14"/>
      <c r="E111" s="14"/>
      <c r="F111" s="14"/>
      <c r="G111" s="16"/>
      <c r="H111" s="16"/>
      <c r="I111" s="17"/>
      <c r="J111" s="19"/>
    </row>
    <row r="112" spans="2:10" s="89" customFormat="1" x14ac:dyDescent="0.25">
      <c r="B112" s="34"/>
      <c r="C112" s="15"/>
      <c r="D112" s="14"/>
      <c r="E112" s="14"/>
      <c r="F112" s="14"/>
      <c r="G112" s="16"/>
      <c r="H112" s="16"/>
      <c r="I112" s="17"/>
      <c r="J112" s="19"/>
    </row>
    <row r="113" spans="2:10" s="89" customFormat="1" x14ac:dyDescent="0.25">
      <c r="B113" s="34"/>
      <c r="C113" s="15"/>
      <c r="D113" s="14"/>
      <c r="E113" s="14"/>
      <c r="F113" s="14"/>
      <c r="G113" s="16"/>
      <c r="H113" s="16"/>
      <c r="I113" s="17"/>
      <c r="J113" s="19"/>
    </row>
    <row r="114" spans="2:10" s="89" customFormat="1" x14ac:dyDescent="0.25">
      <c r="B114" s="34"/>
      <c r="C114" s="15"/>
      <c r="D114" s="14"/>
      <c r="E114" s="14"/>
      <c r="F114" s="14"/>
      <c r="G114" s="16"/>
      <c r="H114" s="16"/>
      <c r="I114" s="17"/>
      <c r="J114" s="19"/>
    </row>
    <row r="115" spans="2:10" s="89" customFormat="1" x14ac:dyDescent="0.25">
      <c r="B115" s="34"/>
      <c r="C115" s="15"/>
      <c r="D115" s="14"/>
      <c r="E115" s="14"/>
      <c r="F115" s="14"/>
      <c r="G115" s="16"/>
      <c r="H115" s="16"/>
      <c r="I115" s="17"/>
      <c r="J115" s="19"/>
    </row>
    <row r="116" spans="2:10" s="89" customFormat="1" x14ac:dyDescent="0.25">
      <c r="B116" s="34"/>
      <c r="C116" s="15"/>
      <c r="D116" s="14"/>
      <c r="E116" s="14"/>
      <c r="F116" s="14"/>
      <c r="G116" s="16"/>
      <c r="H116" s="16"/>
      <c r="I116" s="17"/>
      <c r="J116" s="19"/>
    </row>
    <row r="117" spans="2:10" s="89" customFormat="1" x14ac:dyDescent="0.25">
      <c r="B117" s="34"/>
      <c r="C117" s="15"/>
      <c r="D117" s="14"/>
      <c r="E117" s="14"/>
      <c r="F117" s="14"/>
      <c r="G117" s="16"/>
      <c r="H117" s="18"/>
      <c r="I117" s="17"/>
      <c r="J117" s="19"/>
    </row>
    <row r="118" spans="2:10" s="89" customFormat="1" x14ac:dyDescent="0.25">
      <c r="B118" s="34"/>
      <c r="C118" s="15"/>
      <c r="D118" s="14"/>
      <c r="E118" s="14"/>
      <c r="F118" s="14"/>
      <c r="G118" s="142"/>
      <c r="H118" s="16"/>
      <c r="I118" s="16"/>
      <c r="J118" s="19"/>
    </row>
    <row r="119" spans="2:10" s="89" customFormat="1" x14ac:dyDescent="0.25">
      <c r="B119" s="34"/>
      <c r="C119" s="15"/>
      <c r="D119" s="14"/>
      <c r="E119" s="14"/>
      <c r="F119" s="14"/>
      <c r="G119" s="16"/>
      <c r="H119" s="18"/>
      <c r="I119" s="17"/>
      <c r="J119" s="19"/>
    </row>
    <row r="120" spans="2:10" s="89" customFormat="1" x14ac:dyDescent="0.25">
      <c r="B120" s="34"/>
      <c r="C120" s="15"/>
      <c r="D120" s="14"/>
      <c r="E120" s="14"/>
      <c r="F120" s="14"/>
      <c r="G120" s="16"/>
      <c r="H120" s="16"/>
      <c r="I120" s="17"/>
      <c r="J120" s="19"/>
    </row>
    <row r="121" spans="2:10" s="89" customFormat="1" x14ac:dyDescent="0.25">
      <c r="B121" s="34"/>
      <c r="C121" s="15"/>
      <c r="D121" s="14"/>
      <c r="E121" s="14"/>
      <c r="F121" s="14"/>
      <c r="G121" s="16"/>
      <c r="H121" s="18"/>
      <c r="I121" s="17"/>
      <c r="J121" s="19"/>
    </row>
    <row r="122" spans="2:10" s="89" customFormat="1" x14ac:dyDescent="0.25">
      <c r="B122" s="34"/>
      <c r="C122" s="15"/>
      <c r="D122" s="14"/>
      <c r="E122" s="14"/>
      <c r="F122" s="14"/>
      <c r="G122" s="16"/>
      <c r="H122" s="18"/>
      <c r="I122" s="17"/>
      <c r="J122" s="19"/>
    </row>
    <row r="123" spans="2:10" s="89" customFormat="1" x14ac:dyDescent="0.25">
      <c r="B123" s="34"/>
      <c r="C123" s="15"/>
      <c r="D123" s="14"/>
      <c r="E123" s="14"/>
      <c r="F123" s="14"/>
      <c r="G123" s="16"/>
      <c r="H123" s="18"/>
      <c r="I123" s="17"/>
      <c r="J123" s="19"/>
    </row>
    <row r="124" spans="2:10" s="89" customFormat="1" x14ac:dyDescent="0.25">
      <c r="B124" s="34"/>
      <c r="C124" s="15"/>
      <c r="D124" s="14"/>
      <c r="E124" s="14"/>
      <c r="F124" s="14"/>
      <c r="G124" s="16"/>
      <c r="H124" s="16"/>
      <c r="I124" s="17"/>
      <c r="J124" s="19"/>
    </row>
    <row r="125" spans="2:10" s="89" customFormat="1" x14ac:dyDescent="0.25">
      <c r="B125" s="34"/>
      <c r="C125" s="15"/>
      <c r="D125" s="14"/>
      <c r="E125" s="14"/>
      <c r="F125" s="14"/>
      <c r="G125" s="16"/>
      <c r="H125" s="16"/>
      <c r="I125" s="17"/>
      <c r="J125" s="19"/>
    </row>
    <row r="126" spans="2:10" s="89" customFormat="1" x14ac:dyDescent="0.25">
      <c r="B126" s="34"/>
      <c r="C126" s="15"/>
      <c r="D126" s="14"/>
      <c r="E126" s="14"/>
      <c r="F126" s="14"/>
      <c r="G126" s="16"/>
      <c r="H126" s="16"/>
      <c r="I126" s="17"/>
      <c r="J126" s="19"/>
    </row>
    <row r="127" spans="2:10" s="89" customFormat="1" x14ac:dyDescent="0.25">
      <c r="B127" s="34"/>
      <c r="C127" s="15"/>
      <c r="D127" s="14"/>
      <c r="E127" s="14"/>
      <c r="F127" s="14"/>
      <c r="G127" s="16"/>
      <c r="H127" s="16"/>
      <c r="I127" s="17"/>
      <c r="J127" s="19"/>
    </row>
    <row r="128" spans="2:10" s="89" customFormat="1" x14ac:dyDescent="0.25">
      <c r="B128" s="34"/>
      <c r="C128" s="15"/>
      <c r="D128" s="14"/>
      <c r="E128" s="14"/>
      <c r="F128" s="14"/>
      <c r="G128" s="16"/>
      <c r="H128" s="18"/>
      <c r="I128" s="17"/>
      <c r="J128" s="19"/>
    </row>
    <row r="129" spans="2:10" s="89" customFormat="1" x14ac:dyDescent="0.25">
      <c r="B129" s="34"/>
      <c r="C129" s="15"/>
      <c r="D129" s="14"/>
      <c r="E129" s="14"/>
      <c r="F129" s="14"/>
      <c r="G129" s="16"/>
      <c r="H129" s="16"/>
      <c r="I129" s="17"/>
      <c r="J129" s="19"/>
    </row>
    <row r="130" spans="2:10" s="89" customFormat="1" x14ac:dyDescent="0.25">
      <c r="B130" s="34"/>
      <c r="C130" s="15"/>
      <c r="D130" s="14"/>
      <c r="E130" s="14"/>
      <c r="F130" s="14"/>
      <c r="G130" s="16"/>
      <c r="H130" s="16"/>
      <c r="I130" s="17"/>
      <c r="J130" s="19"/>
    </row>
    <row r="131" spans="2:10" s="89" customFormat="1" x14ac:dyDescent="0.25">
      <c r="B131" s="14"/>
      <c r="C131" s="15"/>
      <c r="D131" s="14"/>
      <c r="E131" s="14"/>
      <c r="F131" s="14"/>
      <c r="G131" s="18"/>
      <c r="H131" s="18"/>
      <c r="I131" s="17"/>
      <c r="J131" s="19"/>
    </row>
    <row r="132" spans="2:10" s="89" customFormat="1" x14ac:dyDescent="0.25">
      <c r="B132" s="34"/>
      <c r="C132" s="15"/>
      <c r="D132" s="14"/>
      <c r="E132" s="14"/>
      <c r="F132" s="14"/>
      <c r="G132" s="16"/>
      <c r="H132" s="16"/>
      <c r="I132" s="17"/>
      <c r="J132" s="19"/>
    </row>
    <row r="133" spans="2:10" s="89" customFormat="1" x14ac:dyDescent="0.25">
      <c r="B133" s="34"/>
      <c r="C133" s="15"/>
      <c r="D133" s="14"/>
      <c r="E133" s="14"/>
      <c r="F133" s="14"/>
      <c r="G133" s="16"/>
      <c r="H133" s="16"/>
      <c r="I133" s="17"/>
      <c r="J133" s="19"/>
    </row>
    <row r="134" spans="2:10" s="89" customFormat="1" x14ac:dyDescent="0.25">
      <c r="B134" s="34"/>
      <c r="C134" s="15"/>
      <c r="D134" s="14"/>
      <c r="E134" s="14"/>
      <c r="F134" s="14"/>
      <c r="G134" s="16"/>
      <c r="H134" s="16"/>
      <c r="I134" s="17"/>
      <c r="J134" s="19"/>
    </row>
    <row r="135" spans="2:10" s="89" customFormat="1" x14ac:dyDescent="0.25">
      <c r="B135" s="34"/>
      <c r="C135" s="15"/>
      <c r="D135" s="14"/>
      <c r="E135" s="14"/>
      <c r="F135" s="14"/>
      <c r="G135" s="16"/>
      <c r="H135" s="18"/>
      <c r="I135" s="17"/>
      <c r="J135" s="19"/>
    </row>
    <row r="136" spans="2:10" s="89" customFormat="1" x14ac:dyDescent="0.25">
      <c r="B136" s="34"/>
      <c r="C136" s="15"/>
      <c r="D136" s="14"/>
      <c r="E136" s="14"/>
      <c r="F136" s="14"/>
      <c r="G136" s="16"/>
      <c r="H136" s="18"/>
      <c r="I136" s="17"/>
      <c r="J136" s="19"/>
    </row>
    <row r="137" spans="2:10" s="89" customFormat="1" x14ac:dyDescent="0.25">
      <c r="B137" s="34"/>
      <c r="C137" s="15"/>
      <c r="D137" s="14"/>
      <c r="E137" s="14"/>
      <c r="F137" s="14"/>
      <c r="G137" s="18"/>
      <c r="H137" s="18"/>
      <c r="I137" s="17"/>
      <c r="J137" s="19"/>
    </row>
    <row r="138" spans="2:10" s="89" customFormat="1" x14ac:dyDescent="0.25">
      <c r="B138" s="34"/>
      <c r="C138" s="15"/>
      <c r="D138" s="14"/>
      <c r="E138" s="14"/>
      <c r="F138" s="14"/>
      <c r="G138" s="16"/>
      <c r="H138" s="18"/>
      <c r="I138" s="17"/>
      <c r="J138" s="19"/>
    </row>
    <row r="139" spans="2:10" s="89" customFormat="1" x14ac:dyDescent="0.25">
      <c r="B139" s="34"/>
      <c r="C139" s="15"/>
      <c r="D139" s="14"/>
      <c r="E139" s="14"/>
      <c r="F139" s="14"/>
      <c r="G139" s="16"/>
      <c r="H139" s="16"/>
      <c r="I139" s="17"/>
      <c r="J139" s="19"/>
    </row>
    <row r="140" spans="2:10" s="89" customFormat="1" x14ac:dyDescent="0.25">
      <c r="B140" s="34"/>
      <c r="C140" s="15"/>
      <c r="D140" s="14"/>
      <c r="E140" s="14"/>
      <c r="F140" s="14"/>
      <c r="G140" s="16"/>
      <c r="H140" s="16"/>
      <c r="I140" s="17"/>
      <c r="J140" s="19"/>
    </row>
    <row r="141" spans="2:10" s="89" customFormat="1" x14ac:dyDescent="0.25">
      <c r="B141" s="34"/>
      <c r="C141" s="15"/>
      <c r="D141" s="14"/>
      <c r="E141" s="14"/>
      <c r="F141" s="14"/>
      <c r="G141" s="18"/>
      <c r="H141" s="18"/>
      <c r="I141" s="17"/>
      <c r="J141" s="19"/>
    </row>
    <row r="142" spans="2:10" s="89" customFormat="1" x14ac:dyDescent="0.25">
      <c r="B142" s="143"/>
      <c r="C142" s="138"/>
      <c r="D142" s="143"/>
      <c r="E142" s="143"/>
      <c r="F142" s="143"/>
      <c r="G142" s="144"/>
      <c r="H142" s="144"/>
      <c r="I142" s="145"/>
      <c r="J142" s="19"/>
    </row>
    <row r="143" spans="2:10" s="89" customFormat="1" x14ac:dyDescent="0.25"/>
    <row r="144" spans="2:10" s="89" customFormat="1" x14ac:dyDescent="0.25"/>
    <row r="145" s="89" customFormat="1" x14ac:dyDescent="0.25"/>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5"/>
  <sheetViews>
    <sheetView tabSelected="1" topLeftCell="C44" workbookViewId="0">
      <selection activeCell="H44" sqref="H44"/>
    </sheetView>
  </sheetViews>
  <sheetFormatPr defaultRowHeight="15" x14ac:dyDescent="0.25"/>
  <cols>
    <col min="1" max="1" width="9.140625" style="43"/>
    <col min="2" max="2" width="38.5703125" style="43" customWidth="1"/>
    <col min="3" max="3" width="14.85546875" style="43" customWidth="1"/>
    <col min="4" max="4" width="14.85546875" style="68" customWidth="1"/>
    <col min="5" max="5" width="11.42578125" style="77" customWidth="1"/>
    <col min="6" max="6" width="14.42578125" style="43" customWidth="1"/>
    <col min="7" max="7" width="24.42578125" style="43" customWidth="1"/>
    <col min="8" max="8" width="42.42578125" style="43" customWidth="1"/>
    <col min="9" max="10" width="11.5703125" style="43" bestFit="1" customWidth="1"/>
    <col min="11" max="16384" width="9.140625" style="43"/>
  </cols>
  <sheetData>
    <row r="1" spans="1:8" s="1" customFormat="1" ht="75" x14ac:dyDescent="0.25">
      <c r="A1" s="1" t="s">
        <v>0</v>
      </c>
      <c r="B1" s="1" t="s">
        <v>1</v>
      </c>
      <c r="C1" s="1" t="s">
        <v>2</v>
      </c>
      <c r="D1" s="82" t="s">
        <v>3</v>
      </c>
      <c r="E1" s="1" t="s">
        <v>4</v>
      </c>
      <c r="F1" s="127" t="s">
        <v>366</v>
      </c>
      <c r="G1" s="1" t="s">
        <v>5</v>
      </c>
      <c r="H1" s="1" t="s">
        <v>6</v>
      </c>
    </row>
    <row r="2" spans="1:8" ht="45" x14ac:dyDescent="0.25">
      <c r="A2" s="43" t="s">
        <v>10</v>
      </c>
      <c r="B2" s="43" t="s">
        <v>17</v>
      </c>
      <c r="C2" s="50">
        <v>6125</v>
      </c>
      <c r="D2" s="68">
        <f t="shared" ref="D2:D46" si="0">C2/5280</f>
        <v>1.1600378787878789</v>
      </c>
      <c r="E2" s="77">
        <v>1945</v>
      </c>
      <c r="F2" s="43" t="s">
        <v>159</v>
      </c>
      <c r="G2" s="69" t="s">
        <v>367</v>
      </c>
      <c r="H2" s="69" t="s">
        <v>160</v>
      </c>
    </row>
    <row r="3" spans="1:8" ht="75" x14ac:dyDescent="0.25">
      <c r="A3" s="43" t="s">
        <v>10</v>
      </c>
      <c r="B3" s="43" t="s">
        <v>167</v>
      </c>
      <c r="C3" s="50">
        <v>45223</v>
      </c>
      <c r="D3" s="72">
        <f t="shared" si="0"/>
        <v>8.5649621212121207</v>
      </c>
      <c r="E3" s="77">
        <v>1962</v>
      </c>
      <c r="F3" s="43" t="s">
        <v>365</v>
      </c>
      <c r="G3" s="43" t="s">
        <v>170</v>
      </c>
      <c r="H3" s="69" t="s">
        <v>171</v>
      </c>
    </row>
    <row r="4" spans="1:8" ht="60" x14ac:dyDescent="0.25">
      <c r="A4" s="43" t="s">
        <v>10</v>
      </c>
      <c r="B4" s="43" t="s">
        <v>118</v>
      </c>
      <c r="C4" s="70" t="s">
        <v>119</v>
      </c>
      <c r="E4" s="77">
        <v>1995</v>
      </c>
      <c r="F4" s="33"/>
      <c r="G4" s="43" t="s">
        <v>90</v>
      </c>
      <c r="H4" s="69" t="s">
        <v>364</v>
      </c>
    </row>
    <row r="5" spans="1:8" ht="90" x14ac:dyDescent="0.25">
      <c r="A5" s="43" t="s">
        <v>10</v>
      </c>
      <c r="B5" s="43" t="s">
        <v>60</v>
      </c>
      <c r="C5" s="70" t="s">
        <v>368</v>
      </c>
      <c r="E5" s="77">
        <v>1943</v>
      </c>
      <c r="F5" s="43" t="s">
        <v>157</v>
      </c>
      <c r="G5" s="43" t="s">
        <v>158</v>
      </c>
      <c r="H5" s="43" t="s">
        <v>446</v>
      </c>
    </row>
    <row r="6" spans="1:8" s="114" customFormat="1" ht="105" x14ac:dyDescent="0.25">
      <c r="A6" s="114" t="s">
        <v>10</v>
      </c>
      <c r="B6" s="116" t="s">
        <v>257</v>
      </c>
      <c r="C6" s="117">
        <v>17010</v>
      </c>
      <c r="D6" s="118">
        <f>C6/5280</f>
        <v>3.2215909090909092</v>
      </c>
      <c r="E6" s="115"/>
      <c r="G6" s="114" t="s">
        <v>259</v>
      </c>
      <c r="H6" s="116" t="s">
        <v>258</v>
      </c>
    </row>
    <row r="7" spans="1:8" ht="45" x14ac:dyDescent="0.25">
      <c r="A7" s="43" t="s">
        <v>10</v>
      </c>
      <c r="B7" s="43" t="s">
        <v>168</v>
      </c>
      <c r="C7" s="50">
        <v>47520</v>
      </c>
      <c r="D7" s="72">
        <f t="shared" si="0"/>
        <v>9</v>
      </c>
      <c r="E7" s="77" t="s">
        <v>173</v>
      </c>
      <c r="F7" s="69">
        <v>2002</v>
      </c>
      <c r="G7" s="43" t="s">
        <v>174</v>
      </c>
      <c r="H7" s="43" t="s">
        <v>172</v>
      </c>
    </row>
    <row r="8" spans="1:8" x14ac:dyDescent="0.25">
      <c r="A8" s="43" t="s">
        <v>10</v>
      </c>
      <c r="B8" s="43" t="s">
        <v>65</v>
      </c>
      <c r="C8" s="70" t="s">
        <v>255</v>
      </c>
      <c r="E8" s="77">
        <v>1958</v>
      </c>
      <c r="F8" s="43" t="s">
        <v>124</v>
      </c>
      <c r="G8" s="43" t="s">
        <v>90</v>
      </c>
    </row>
    <row r="9" spans="1:8" ht="60" x14ac:dyDescent="0.25">
      <c r="A9" s="43" t="s">
        <v>10</v>
      </c>
      <c r="B9" s="43" t="s">
        <v>81</v>
      </c>
      <c r="C9" s="71" t="s">
        <v>255</v>
      </c>
      <c r="E9" s="77">
        <v>1947</v>
      </c>
      <c r="F9" s="43" t="s">
        <v>127</v>
      </c>
      <c r="G9" s="43" t="s">
        <v>90</v>
      </c>
      <c r="H9" s="43" t="s">
        <v>128</v>
      </c>
    </row>
    <row r="10" spans="1:8" ht="120" x14ac:dyDescent="0.25">
      <c r="A10" s="43" t="s">
        <v>10</v>
      </c>
      <c r="B10" s="43" t="s">
        <v>77</v>
      </c>
      <c r="C10" s="70" t="s">
        <v>370</v>
      </c>
      <c r="E10" s="77">
        <v>1958</v>
      </c>
      <c r="F10" s="43" t="s">
        <v>154</v>
      </c>
      <c r="G10" s="43" t="s">
        <v>156</v>
      </c>
      <c r="H10" s="69" t="s">
        <v>369</v>
      </c>
    </row>
    <row r="11" spans="1:8" ht="75" x14ac:dyDescent="0.25">
      <c r="A11" s="43" t="s">
        <v>10</v>
      </c>
      <c r="B11" s="43" t="s">
        <v>66</v>
      </c>
      <c r="C11" s="70" t="s">
        <v>372</v>
      </c>
      <c r="E11" s="77">
        <v>1959</v>
      </c>
      <c r="F11" s="43" t="s">
        <v>155</v>
      </c>
      <c r="G11" s="43" t="s">
        <v>156</v>
      </c>
      <c r="H11" s="43" t="s">
        <v>371</v>
      </c>
    </row>
    <row r="12" spans="1:8" ht="45" x14ac:dyDescent="0.25">
      <c r="A12" s="43" t="s">
        <v>10</v>
      </c>
      <c r="B12" s="43" t="s">
        <v>70</v>
      </c>
      <c r="C12" s="70" t="s">
        <v>253</v>
      </c>
      <c r="E12" s="77">
        <v>1962</v>
      </c>
      <c r="F12" s="43" t="s">
        <v>120</v>
      </c>
      <c r="G12" s="43" t="s">
        <v>90</v>
      </c>
      <c r="H12" s="43" t="s">
        <v>254</v>
      </c>
    </row>
    <row r="13" spans="1:8" ht="105" x14ac:dyDescent="0.25">
      <c r="A13" s="43" t="s">
        <v>10</v>
      </c>
      <c r="B13" s="69" t="s">
        <v>169</v>
      </c>
      <c r="C13" s="71" t="s">
        <v>373</v>
      </c>
      <c r="D13" s="94">
        <f>60346/5280</f>
        <v>11.429166666666667</v>
      </c>
      <c r="E13" s="79"/>
      <c r="F13" s="44"/>
      <c r="G13" s="44" t="s">
        <v>161</v>
      </c>
      <c r="H13" s="44" t="s">
        <v>256</v>
      </c>
    </row>
    <row r="14" spans="1:8" s="52" customFormat="1" ht="30" x14ac:dyDescent="0.25">
      <c r="A14" s="43" t="s">
        <v>10</v>
      </c>
      <c r="B14" s="52" t="s">
        <v>72</v>
      </c>
      <c r="C14" s="71">
        <v>3600</v>
      </c>
      <c r="D14" s="68">
        <f t="shared" si="0"/>
        <v>0.68181818181818177</v>
      </c>
      <c r="E14" s="78">
        <v>1963</v>
      </c>
      <c r="G14" s="52" t="s">
        <v>90</v>
      </c>
      <c r="H14" s="52" t="s">
        <v>126</v>
      </c>
    </row>
    <row r="15" spans="1:8" s="52" customFormat="1" ht="45" x14ac:dyDescent="0.25">
      <c r="A15" s="43" t="s">
        <v>10</v>
      </c>
      <c r="B15" s="52" t="s">
        <v>61</v>
      </c>
      <c r="C15" s="71">
        <v>5061</v>
      </c>
      <c r="D15" s="68">
        <f t="shared" si="0"/>
        <v>0.95852272727272725</v>
      </c>
      <c r="E15" s="78">
        <v>1953</v>
      </c>
      <c r="F15" s="52" t="s">
        <v>129</v>
      </c>
      <c r="G15" s="52" t="s">
        <v>90</v>
      </c>
      <c r="H15" s="52" t="s">
        <v>130</v>
      </c>
    </row>
    <row r="16" spans="1:8" s="44" customFormat="1" x14ac:dyDescent="0.25">
      <c r="A16" s="43" t="s">
        <v>10</v>
      </c>
      <c r="B16" s="52" t="s">
        <v>73</v>
      </c>
      <c r="C16" s="71">
        <v>2027</v>
      </c>
      <c r="D16" s="68">
        <f t="shared" si="0"/>
        <v>0.38390151515151516</v>
      </c>
      <c r="E16" s="79">
        <v>1963</v>
      </c>
      <c r="G16" s="44" t="s">
        <v>90</v>
      </c>
      <c r="H16" s="44" t="s">
        <v>123</v>
      </c>
    </row>
    <row r="17" spans="1:8" s="52" customFormat="1" x14ac:dyDescent="0.25">
      <c r="A17" s="43" t="s">
        <v>10</v>
      </c>
      <c r="B17" s="52" t="s">
        <v>74</v>
      </c>
      <c r="C17" s="71">
        <v>1616</v>
      </c>
      <c r="D17" s="68">
        <f t="shared" si="0"/>
        <v>0.30606060606060603</v>
      </c>
      <c r="E17" s="78">
        <v>1963</v>
      </c>
      <c r="F17" s="52" t="s">
        <v>121</v>
      </c>
      <c r="G17" s="52" t="s">
        <v>90</v>
      </c>
      <c r="H17" s="52" t="s">
        <v>122</v>
      </c>
    </row>
    <row r="18" spans="1:8" ht="90" x14ac:dyDescent="0.25">
      <c r="A18" s="43" t="s">
        <v>10</v>
      </c>
      <c r="B18" s="43" t="s">
        <v>63</v>
      </c>
      <c r="C18" s="70">
        <v>2500</v>
      </c>
      <c r="D18" s="68">
        <f t="shared" si="0"/>
        <v>0.47348484848484851</v>
      </c>
      <c r="E18" s="77">
        <v>1955</v>
      </c>
      <c r="F18" s="43">
        <v>1962</v>
      </c>
      <c r="G18" s="43" t="s">
        <v>90</v>
      </c>
      <c r="H18" s="43" t="s">
        <v>112</v>
      </c>
    </row>
    <row r="19" spans="1:8" ht="75" x14ac:dyDescent="0.25">
      <c r="A19" s="43" t="s">
        <v>10</v>
      </c>
      <c r="B19" s="43" t="s">
        <v>313</v>
      </c>
      <c r="C19" s="70" t="s">
        <v>314</v>
      </c>
      <c r="F19" s="43">
        <v>1962</v>
      </c>
      <c r="G19" s="43" t="s">
        <v>311</v>
      </c>
      <c r="H19" s="43" t="s">
        <v>315</v>
      </c>
    </row>
    <row r="20" spans="1:8" ht="75" x14ac:dyDescent="0.25">
      <c r="A20" s="43" t="s">
        <v>10</v>
      </c>
      <c r="B20" s="43" t="s">
        <v>67</v>
      </c>
      <c r="C20" s="51">
        <v>8475</v>
      </c>
      <c r="D20" s="72">
        <f t="shared" si="0"/>
        <v>1.6051136363636365</v>
      </c>
      <c r="E20" s="77">
        <v>1962</v>
      </c>
      <c r="F20" s="43" t="s">
        <v>351</v>
      </c>
      <c r="G20" s="69" t="s">
        <v>312</v>
      </c>
      <c r="H20" s="43" t="s">
        <v>352</v>
      </c>
    </row>
    <row r="21" spans="1:8" x14ac:dyDescent="0.25">
      <c r="A21" s="43" t="s">
        <v>10</v>
      </c>
      <c r="B21" s="43" t="s">
        <v>133</v>
      </c>
      <c r="C21" s="51"/>
      <c r="D21" s="72">
        <v>0.8</v>
      </c>
      <c r="E21" s="77">
        <v>1962</v>
      </c>
      <c r="F21" s="43" t="s">
        <v>134</v>
      </c>
      <c r="G21" s="69" t="s">
        <v>90</v>
      </c>
    </row>
    <row r="22" spans="1:8" s="133" customFormat="1" ht="60" x14ac:dyDescent="0.25">
      <c r="A22" s="133" t="s">
        <v>10</v>
      </c>
      <c r="B22" s="128" t="s">
        <v>386</v>
      </c>
      <c r="C22" s="134" t="s">
        <v>387</v>
      </c>
      <c r="D22" s="130">
        <v>7.25</v>
      </c>
      <c r="E22" s="135" t="s">
        <v>16</v>
      </c>
      <c r="F22" s="133" t="s">
        <v>131</v>
      </c>
      <c r="G22" s="133" t="s">
        <v>306</v>
      </c>
      <c r="H22" s="128" t="s">
        <v>389</v>
      </c>
    </row>
    <row r="23" spans="1:8" ht="120" x14ac:dyDescent="0.25">
      <c r="A23" s="43" t="s">
        <v>10</v>
      </c>
      <c r="B23" s="43" t="s">
        <v>62</v>
      </c>
      <c r="C23" s="70" t="s">
        <v>388</v>
      </c>
      <c r="D23" s="68">
        <f>153/5280</f>
        <v>2.8977272727272727E-2</v>
      </c>
      <c r="E23" s="77">
        <v>1954</v>
      </c>
      <c r="F23" s="43" t="s">
        <v>179</v>
      </c>
      <c r="G23" s="43" t="s">
        <v>305</v>
      </c>
      <c r="H23" s="43" t="s">
        <v>175</v>
      </c>
    </row>
    <row r="24" spans="1:8" ht="30" x14ac:dyDescent="0.25">
      <c r="A24" s="43" t="s">
        <v>10</v>
      </c>
      <c r="B24" s="43" t="s">
        <v>138</v>
      </c>
      <c r="C24" s="50">
        <v>10179</v>
      </c>
      <c r="D24" s="68">
        <f>C24/5280</f>
        <v>1.927840909090909</v>
      </c>
      <c r="E24" s="77" t="s">
        <v>135</v>
      </c>
      <c r="F24" s="45"/>
      <c r="G24" s="43" t="s">
        <v>261</v>
      </c>
      <c r="H24" s="43" t="s">
        <v>137</v>
      </c>
    </row>
    <row r="25" spans="1:8" ht="30" x14ac:dyDescent="0.25">
      <c r="A25" s="43" t="s">
        <v>10</v>
      </c>
      <c r="B25" s="43" t="s">
        <v>330</v>
      </c>
      <c r="C25" s="50">
        <v>3700</v>
      </c>
      <c r="D25" s="68">
        <v>0.7</v>
      </c>
      <c r="E25" s="77">
        <v>1963</v>
      </c>
      <c r="F25" s="45"/>
      <c r="G25" s="43" t="s">
        <v>331</v>
      </c>
    </row>
    <row r="26" spans="1:8" ht="75" x14ac:dyDescent="0.25">
      <c r="A26" s="43" t="s">
        <v>10</v>
      </c>
      <c r="B26" s="43" t="s">
        <v>139</v>
      </c>
      <c r="C26" s="50">
        <v>8100</v>
      </c>
      <c r="D26" s="68">
        <f t="shared" si="0"/>
        <v>1.5340909090909092</v>
      </c>
      <c r="E26" s="77" t="s">
        <v>15</v>
      </c>
      <c r="F26" s="43">
        <v>2011</v>
      </c>
      <c r="G26" s="43" t="s">
        <v>261</v>
      </c>
      <c r="H26" s="43" t="s">
        <v>181</v>
      </c>
    </row>
    <row r="27" spans="1:8" ht="45" x14ac:dyDescent="0.25">
      <c r="A27" s="43" t="s">
        <v>10</v>
      </c>
      <c r="B27" s="43" t="s">
        <v>71</v>
      </c>
      <c r="C27" s="70" t="s">
        <v>390</v>
      </c>
      <c r="E27" s="77">
        <v>1962</v>
      </c>
      <c r="F27" s="43" t="s">
        <v>114</v>
      </c>
      <c r="G27" s="43" t="s">
        <v>305</v>
      </c>
      <c r="H27" s="43" t="s">
        <v>391</v>
      </c>
    </row>
    <row r="28" spans="1:8" ht="30" x14ac:dyDescent="0.25">
      <c r="A28" s="43" t="s">
        <v>10</v>
      </c>
      <c r="B28" s="43" t="s">
        <v>64</v>
      </c>
      <c r="C28" s="70" t="s">
        <v>392</v>
      </c>
      <c r="D28" s="68">
        <f>6487/5280</f>
        <v>1.2285984848484848</v>
      </c>
      <c r="E28" s="77">
        <v>1956</v>
      </c>
      <c r="F28" s="43" t="s">
        <v>115</v>
      </c>
      <c r="G28" s="43" t="s">
        <v>305</v>
      </c>
      <c r="H28" s="43" t="s">
        <v>116</v>
      </c>
    </row>
    <row r="29" spans="1:8" ht="105" x14ac:dyDescent="0.25">
      <c r="A29" s="43" t="s">
        <v>10</v>
      </c>
      <c r="B29" s="43" t="s">
        <v>125</v>
      </c>
      <c r="C29" s="69" t="s">
        <v>393</v>
      </c>
      <c r="D29" s="68">
        <f>3250/5280</f>
        <v>0.61553030303030298</v>
      </c>
      <c r="E29" s="77">
        <v>1956</v>
      </c>
      <c r="F29" s="43" t="s">
        <v>176</v>
      </c>
      <c r="G29" s="43" t="s">
        <v>305</v>
      </c>
      <c r="H29" s="43" t="s">
        <v>177</v>
      </c>
    </row>
    <row r="30" spans="1:8" s="44" customFormat="1" ht="45" x14ac:dyDescent="0.25">
      <c r="A30" s="44" t="s">
        <v>10</v>
      </c>
      <c r="B30" s="44" t="s">
        <v>141</v>
      </c>
      <c r="C30" s="51">
        <v>5200</v>
      </c>
      <c r="D30" s="72">
        <f t="shared" si="0"/>
        <v>0.98484848484848486</v>
      </c>
      <c r="E30" s="79" t="s">
        <v>136</v>
      </c>
      <c r="F30" s="46"/>
      <c r="G30" s="44" t="s">
        <v>261</v>
      </c>
      <c r="H30" s="44" t="s">
        <v>140</v>
      </c>
    </row>
    <row r="31" spans="1:8" ht="105" x14ac:dyDescent="0.25">
      <c r="A31" s="43" t="s">
        <v>10</v>
      </c>
      <c r="B31" s="43" t="s">
        <v>68</v>
      </c>
      <c r="C31" s="50">
        <v>9939</v>
      </c>
      <c r="D31" s="68">
        <f t="shared" si="0"/>
        <v>1.8823863636363636</v>
      </c>
      <c r="E31" s="77">
        <v>1962</v>
      </c>
      <c r="F31" s="43" t="s">
        <v>252</v>
      </c>
      <c r="G31" s="69" t="s">
        <v>394</v>
      </c>
      <c r="H31" s="43" t="s">
        <v>251</v>
      </c>
    </row>
    <row r="32" spans="1:8" s="44" customFormat="1" ht="120" x14ac:dyDescent="0.25">
      <c r="A32" s="43" t="s">
        <v>10</v>
      </c>
      <c r="B32" s="44" t="s">
        <v>117</v>
      </c>
      <c r="C32" s="51">
        <f>4200+3700</f>
        <v>7900</v>
      </c>
      <c r="D32" s="68"/>
      <c r="E32" s="79">
        <v>1956</v>
      </c>
      <c r="F32" s="44" t="s">
        <v>178</v>
      </c>
      <c r="G32" s="44" t="s">
        <v>305</v>
      </c>
      <c r="H32" s="44" t="s">
        <v>332</v>
      </c>
    </row>
    <row r="33" spans="1:10" s="44" customFormat="1" ht="30" x14ac:dyDescent="0.25">
      <c r="A33" s="43" t="s">
        <v>10</v>
      </c>
      <c r="B33" s="44" t="s">
        <v>69</v>
      </c>
      <c r="C33" s="51">
        <v>8000</v>
      </c>
      <c r="D33" s="68">
        <f t="shared" si="0"/>
        <v>1.5151515151515151</v>
      </c>
      <c r="E33" s="79">
        <v>1962</v>
      </c>
      <c r="G33" s="44" t="s">
        <v>305</v>
      </c>
      <c r="H33" s="44" t="s">
        <v>113</v>
      </c>
    </row>
    <row r="34" spans="1:10" s="44" customFormat="1" ht="105" x14ac:dyDescent="0.25">
      <c r="A34" s="43" t="s">
        <v>10</v>
      </c>
      <c r="B34" s="44" t="s">
        <v>143</v>
      </c>
      <c r="C34" s="51">
        <v>17952</v>
      </c>
      <c r="D34" s="68">
        <f t="shared" si="0"/>
        <v>3.4</v>
      </c>
      <c r="E34" s="79">
        <v>1962</v>
      </c>
      <c r="F34" s="44" t="s">
        <v>363</v>
      </c>
      <c r="G34" s="44" t="s">
        <v>162</v>
      </c>
      <c r="H34" s="52" t="s">
        <v>163</v>
      </c>
    </row>
    <row r="35" spans="1:10" s="44" customFormat="1" ht="60" x14ac:dyDescent="0.25">
      <c r="A35" s="43" t="s">
        <v>10</v>
      </c>
      <c r="B35" s="44" t="s">
        <v>150</v>
      </c>
      <c r="C35" s="51">
        <v>1966</v>
      </c>
      <c r="D35" s="68">
        <f t="shared" si="0"/>
        <v>0.37234848484848487</v>
      </c>
      <c r="E35" s="79">
        <v>2007</v>
      </c>
      <c r="G35" s="44" t="s">
        <v>152</v>
      </c>
      <c r="H35" s="52" t="s">
        <v>151</v>
      </c>
    </row>
    <row r="36" spans="1:10" s="44" customFormat="1" ht="75" x14ac:dyDescent="0.25">
      <c r="A36" s="43" t="s">
        <v>10</v>
      </c>
      <c r="B36" s="44" t="s">
        <v>142</v>
      </c>
      <c r="C36" s="51">
        <v>26736</v>
      </c>
      <c r="D36" s="68">
        <f>C36/5280</f>
        <v>5.0636363636363635</v>
      </c>
      <c r="E36" s="79">
        <v>1936</v>
      </c>
      <c r="F36" s="44" t="s">
        <v>362</v>
      </c>
      <c r="G36" s="52" t="s">
        <v>234</v>
      </c>
      <c r="H36" s="44" t="s">
        <v>180</v>
      </c>
    </row>
    <row r="37" spans="1:10" s="128" customFormat="1" ht="45" x14ac:dyDescent="0.25">
      <c r="A37" s="128" t="s">
        <v>10</v>
      </c>
      <c r="B37" s="128" t="s">
        <v>377</v>
      </c>
      <c r="C37" s="129">
        <v>16088</v>
      </c>
      <c r="D37" s="130">
        <f t="shared" si="0"/>
        <v>3.0469696969696969</v>
      </c>
      <c r="E37" s="131"/>
      <c r="H37" s="128" t="s">
        <v>378</v>
      </c>
    </row>
    <row r="38" spans="1:10" s="44" customFormat="1" x14ac:dyDescent="0.25">
      <c r="A38" s="43" t="s">
        <v>10</v>
      </c>
      <c r="B38" s="52" t="s">
        <v>80</v>
      </c>
      <c r="C38" s="51" t="s">
        <v>360</v>
      </c>
      <c r="D38" s="68"/>
      <c r="E38" s="79">
        <v>1990</v>
      </c>
      <c r="G38" s="44" t="s">
        <v>90</v>
      </c>
      <c r="H38" s="44" t="s">
        <v>132</v>
      </c>
    </row>
    <row r="39" spans="1:10" s="44" customFormat="1" ht="105" x14ac:dyDescent="0.25">
      <c r="A39" s="43" t="s">
        <v>10</v>
      </c>
      <c r="B39" s="44" t="s">
        <v>144</v>
      </c>
      <c r="C39" s="71">
        <v>24816</v>
      </c>
      <c r="D39" s="68">
        <f>C39/5280</f>
        <v>4.7</v>
      </c>
      <c r="E39" s="79">
        <v>1950</v>
      </c>
      <c r="F39" s="44" t="s">
        <v>361</v>
      </c>
      <c r="G39" s="44" t="s">
        <v>242</v>
      </c>
      <c r="H39" s="52" t="s">
        <v>164</v>
      </c>
    </row>
    <row r="40" spans="1:10" s="128" customFormat="1" ht="90" x14ac:dyDescent="0.25">
      <c r="A40" s="128" t="s">
        <v>10</v>
      </c>
      <c r="B40" s="128" t="s">
        <v>379</v>
      </c>
      <c r="C40" s="129"/>
      <c r="D40" s="130">
        <v>2.6</v>
      </c>
      <c r="E40" s="131"/>
      <c r="G40" s="128" t="s">
        <v>165</v>
      </c>
      <c r="H40" s="128" t="s">
        <v>380</v>
      </c>
    </row>
    <row r="41" spans="1:10" ht="60" x14ac:dyDescent="0.25">
      <c r="A41" s="43" t="s">
        <v>10</v>
      </c>
      <c r="B41" s="44" t="s">
        <v>146</v>
      </c>
      <c r="C41" s="51">
        <f>629+7146</f>
        <v>7775</v>
      </c>
      <c r="D41" s="68">
        <f t="shared" si="0"/>
        <v>1.4725378787878789</v>
      </c>
      <c r="E41" s="77">
        <v>1966</v>
      </c>
      <c r="F41" s="43" t="s">
        <v>238</v>
      </c>
      <c r="G41" s="69" t="s">
        <v>240</v>
      </c>
      <c r="H41" s="43" t="s">
        <v>239</v>
      </c>
    </row>
    <row r="42" spans="1:10" s="128" customFormat="1" ht="135" x14ac:dyDescent="0.25">
      <c r="A42" s="128" t="s">
        <v>10</v>
      </c>
      <c r="B42" s="128" t="s">
        <v>381</v>
      </c>
      <c r="C42" s="129" t="s">
        <v>382</v>
      </c>
      <c r="D42" s="130">
        <v>3.46</v>
      </c>
      <c r="E42" s="131"/>
      <c r="G42" s="128" t="s">
        <v>165</v>
      </c>
      <c r="H42" s="128" t="s">
        <v>383</v>
      </c>
      <c r="J42" s="132">
        <f>18267/5280</f>
        <v>3.4596590909090907</v>
      </c>
    </row>
    <row r="43" spans="1:10" ht="75" x14ac:dyDescent="0.25">
      <c r="A43" s="43" t="s">
        <v>10</v>
      </c>
      <c r="B43" s="44" t="s">
        <v>75</v>
      </c>
      <c r="C43" s="51">
        <f>3496+4225+855</f>
        <v>8576</v>
      </c>
      <c r="D43" s="68">
        <f t="shared" si="0"/>
        <v>1.6242424242424243</v>
      </c>
      <c r="E43" s="77">
        <v>1962</v>
      </c>
      <c r="F43" s="43" t="s">
        <v>145</v>
      </c>
      <c r="G43" s="69" t="s">
        <v>244</v>
      </c>
      <c r="H43" s="43" t="s">
        <v>353</v>
      </c>
    </row>
    <row r="44" spans="1:10" ht="135" x14ac:dyDescent="0.25">
      <c r="A44" s="43" t="s">
        <v>10</v>
      </c>
      <c r="B44" s="44" t="s">
        <v>148</v>
      </c>
      <c r="C44" s="70">
        <f>6483+1121</f>
        <v>7604</v>
      </c>
      <c r="D44" s="68">
        <f t="shared" si="0"/>
        <v>1.4401515151515152</v>
      </c>
      <c r="E44" s="77">
        <v>1962</v>
      </c>
      <c r="F44" s="43" t="s">
        <v>359</v>
      </c>
      <c r="G44" s="43" t="s">
        <v>322</v>
      </c>
      <c r="H44" s="43" t="s">
        <v>250</v>
      </c>
    </row>
    <row r="45" spans="1:10" ht="45" x14ac:dyDescent="0.25">
      <c r="A45" s="43" t="s">
        <v>10</v>
      </c>
      <c r="B45" s="44" t="s">
        <v>318</v>
      </c>
      <c r="C45" s="70" t="s">
        <v>320</v>
      </c>
      <c r="D45" s="68">
        <v>0.94</v>
      </c>
      <c r="E45" s="77">
        <v>1962</v>
      </c>
      <c r="G45" s="43" t="s">
        <v>90</v>
      </c>
      <c r="H45" s="43" t="s">
        <v>319</v>
      </c>
    </row>
    <row r="46" spans="1:10" ht="60" x14ac:dyDescent="0.25">
      <c r="A46" s="43" t="s">
        <v>10</v>
      </c>
      <c r="B46" s="44" t="s">
        <v>149</v>
      </c>
      <c r="C46" s="70">
        <v>12145</v>
      </c>
      <c r="D46" s="68">
        <f t="shared" si="0"/>
        <v>2.300189393939394</v>
      </c>
      <c r="E46" s="77">
        <v>1967</v>
      </c>
      <c r="F46" s="43" t="s">
        <v>358</v>
      </c>
      <c r="G46" s="69" t="s">
        <v>243</v>
      </c>
      <c r="H46" s="43" t="s">
        <v>237</v>
      </c>
    </row>
    <row r="47" spans="1:10" s="128" customFormat="1" ht="90" x14ac:dyDescent="0.25">
      <c r="A47" s="128" t="s">
        <v>10</v>
      </c>
      <c r="B47" s="128" t="s">
        <v>166</v>
      </c>
      <c r="C47" s="129">
        <f>700+375</f>
        <v>1075</v>
      </c>
      <c r="D47" s="130">
        <f>C47/5280</f>
        <v>0.20359848484848486</v>
      </c>
      <c r="E47" s="131"/>
      <c r="G47" s="128" t="s">
        <v>165</v>
      </c>
      <c r="H47" s="128" t="s">
        <v>384</v>
      </c>
    </row>
    <row r="48" spans="1:10" ht="60" x14ac:dyDescent="0.25">
      <c r="A48" s="43" t="s">
        <v>10</v>
      </c>
      <c r="B48" s="44" t="s">
        <v>76</v>
      </c>
      <c r="C48" s="51">
        <v>7546</v>
      </c>
      <c r="D48" s="94">
        <f>C48/5280</f>
        <v>1.4291666666666667</v>
      </c>
      <c r="E48" s="77">
        <v>1966</v>
      </c>
      <c r="F48" s="43" t="s">
        <v>235</v>
      </c>
      <c r="G48" s="69" t="s">
        <v>241</v>
      </c>
      <c r="H48" s="43" t="s">
        <v>236</v>
      </c>
    </row>
    <row r="49" spans="1:9" ht="60" x14ac:dyDescent="0.25">
      <c r="A49" s="43" t="s">
        <v>10</v>
      </c>
      <c r="B49" s="44" t="s">
        <v>21</v>
      </c>
      <c r="C49" s="44" t="s">
        <v>360</v>
      </c>
      <c r="D49" s="72"/>
      <c r="E49" s="77">
        <v>1963</v>
      </c>
      <c r="F49" s="43">
        <v>1991</v>
      </c>
      <c r="H49" s="43" t="s">
        <v>385</v>
      </c>
    </row>
    <row r="50" spans="1:9" ht="105" x14ac:dyDescent="0.25">
      <c r="A50" s="43" t="s">
        <v>10</v>
      </c>
      <c r="B50" s="44" t="s">
        <v>20</v>
      </c>
      <c r="C50" s="70">
        <v>19070</v>
      </c>
      <c r="D50" s="94">
        <f>C50/5280</f>
        <v>3.6117424242424243</v>
      </c>
      <c r="E50" s="77">
        <v>1962</v>
      </c>
      <c r="F50" s="43" t="s">
        <v>354</v>
      </c>
      <c r="G50" s="43" t="s">
        <v>316</v>
      </c>
      <c r="H50" s="43" t="s">
        <v>245</v>
      </c>
    </row>
    <row r="51" spans="1:9" ht="60" x14ac:dyDescent="0.25">
      <c r="A51" s="43" t="s">
        <v>10</v>
      </c>
      <c r="B51" s="44" t="s">
        <v>19</v>
      </c>
      <c r="C51" s="51">
        <v>7125</v>
      </c>
      <c r="D51" s="94">
        <f>C51/5280</f>
        <v>1.3494318181818181</v>
      </c>
      <c r="E51" s="77">
        <v>2004</v>
      </c>
      <c r="F51" s="43" t="s">
        <v>147</v>
      </c>
      <c r="G51" s="43" t="s">
        <v>182</v>
      </c>
      <c r="H51" s="43" t="s">
        <v>247</v>
      </c>
    </row>
    <row r="52" spans="1:9" ht="30" x14ac:dyDescent="0.25">
      <c r="A52" s="43" t="s">
        <v>10</v>
      </c>
      <c r="B52" s="44" t="s">
        <v>79</v>
      </c>
      <c r="C52" s="51" t="s">
        <v>246</v>
      </c>
      <c r="E52" s="77">
        <v>1986</v>
      </c>
      <c r="F52" s="43">
        <v>1992</v>
      </c>
      <c r="G52" s="43" t="s">
        <v>90</v>
      </c>
      <c r="H52" s="43" t="s">
        <v>111</v>
      </c>
    </row>
    <row r="53" spans="1:9" ht="45" x14ac:dyDescent="0.25">
      <c r="A53" s="43" t="s">
        <v>10</v>
      </c>
      <c r="B53" s="44" t="s">
        <v>78</v>
      </c>
      <c r="C53" s="50">
        <v>5527</v>
      </c>
      <c r="D53" s="94">
        <f>C53/5280</f>
        <v>1.0467803030303031</v>
      </c>
      <c r="E53" s="77">
        <v>1967</v>
      </c>
      <c r="F53" s="43" t="s">
        <v>248</v>
      </c>
      <c r="G53" s="43" t="s">
        <v>317</v>
      </c>
      <c r="H53" s="43" t="s">
        <v>249</v>
      </c>
    </row>
    <row r="54" spans="1:9" x14ac:dyDescent="0.25">
      <c r="B54" s="38" t="s">
        <v>8</v>
      </c>
      <c r="D54" s="82">
        <f>SUM(D2:D53)</f>
        <v>94.312878787878759</v>
      </c>
      <c r="E54" s="96"/>
      <c r="F54" s="95"/>
    </row>
    <row r="55" spans="1:9" x14ac:dyDescent="0.25">
      <c r="B55" s="45"/>
    </row>
    <row r="56" spans="1:9" x14ac:dyDescent="0.25">
      <c r="B56" s="45"/>
      <c r="D56" s="68">
        <v>70.349999999999994</v>
      </c>
      <c r="E56" s="105" t="s">
        <v>375</v>
      </c>
    </row>
    <row r="57" spans="1:9" x14ac:dyDescent="0.25">
      <c r="D57" s="68">
        <f>D54-D56</f>
        <v>23.962878787878765</v>
      </c>
      <c r="E57" s="105" t="s">
        <v>376</v>
      </c>
    </row>
    <row r="60" spans="1:9" x14ac:dyDescent="0.25">
      <c r="A60" s="123" t="s">
        <v>355</v>
      </c>
      <c r="B60" s="124" t="s">
        <v>356</v>
      </c>
    </row>
    <row r="61" spans="1:9" x14ac:dyDescent="0.25">
      <c r="A61" s="125"/>
      <c r="B61" s="126" t="s">
        <v>357</v>
      </c>
    </row>
    <row r="62" spans="1:9" x14ac:dyDescent="0.25">
      <c r="B62" s="124" t="s">
        <v>374</v>
      </c>
    </row>
    <row r="63" spans="1:9" s="44" customFormat="1" x14ac:dyDescent="0.25">
      <c r="B63" s="186" t="s">
        <v>445</v>
      </c>
      <c r="C63" s="58"/>
      <c r="D63" s="73"/>
      <c r="E63" s="58"/>
      <c r="F63" s="59"/>
      <c r="G63" s="60"/>
      <c r="H63" s="47"/>
      <c r="I63" s="21"/>
    </row>
    <row r="64" spans="1:9" s="44" customFormat="1" x14ac:dyDescent="0.25">
      <c r="B64" s="57"/>
      <c r="C64" s="58"/>
      <c r="D64" s="73"/>
      <c r="E64" s="58"/>
      <c r="F64" s="59"/>
      <c r="G64" s="60"/>
      <c r="H64" s="47"/>
      <c r="I64" s="61"/>
    </row>
    <row r="65" spans="2:9" s="44" customFormat="1" x14ac:dyDescent="0.25">
      <c r="B65" s="54"/>
      <c r="C65" s="62"/>
      <c r="D65" s="83"/>
      <c r="E65" s="53"/>
      <c r="F65" s="55"/>
      <c r="G65" s="63"/>
      <c r="H65" s="48"/>
      <c r="I65" s="61"/>
    </row>
    <row r="66" spans="2:9" s="44" customFormat="1" x14ac:dyDescent="0.25">
      <c r="B66" s="54"/>
      <c r="C66" s="62"/>
      <c r="D66" s="83"/>
      <c r="E66" s="53"/>
      <c r="F66" s="55"/>
      <c r="G66" s="63"/>
      <c r="H66" s="48"/>
      <c r="I66" s="61"/>
    </row>
    <row r="67" spans="2:9" s="44" customFormat="1" x14ac:dyDescent="0.25">
      <c r="B67" s="54"/>
      <c r="C67" s="62"/>
      <c r="D67" s="83"/>
      <c r="E67" s="53"/>
      <c r="F67" s="55"/>
      <c r="G67" s="63"/>
      <c r="H67" s="48"/>
      <c r="I67" s="61"/>
    </row>
    <row r="68" spans="2:9" s="44" customFormat="1" x14ac:dyDescent="0.25">
      <c r="B68" s="54"/>
      <c r="C68" s="62"/>
      <c r="D68" s="83"/>
      <c r="E68" s="53"/>
      <c r="F68" s="55"/>
      <c r="G68" s="63"/>
      <c r="H68" s="48"/>
      <c r="I68" s="61"/>
    </row>
    <row r="69" spans="2:9" s="44" customFormat="1" x14ac:dyDescent="0.25">
      <c r="B69" s="21"/>
      <c r="C69" s="53"/>
      <c r="D69" s="83"/>
      <c r="E69" s="53"/>
      <c r="F69" s="55"/>
      <c r="G69" s="63"/>
      <c r="H69" s="20"/>
      <c r="I69" s="21"/>
    </row>
    <row r="70" spans="2:9" s="44" customFormat="1" x14ac:dyDescent="0.25">
      <c r="B70" s="54"/>
      <c r="C70" s="62"/>
      <c r="D70" s="83"/>
      <c r="E70" s="53"/>
      <c r="F70" s="55"/>
      <c r="G70" s="63"/>
      <c r="H70" s="48"/>
      <c r="I70" s="21"/>
    </row>
    <row r="71" spans="2:9" s="44" customFormat="1" x14ac:dyDescent="0.25">
      <c r="B71" s="21"/>
      <c r="C71" s="53"/>
      <c r="D71" s="83"/>
      <c r="E71" s="53"/>
      <c r="F71" s="55"/>
      <c r="G71" s="63"/>
      <c r="H71" s="20"/>
      <c r="I71" s="61"/>
    </row>
    <row r="72" spans="2:9" s="44" customFormat="1" x14ac:dyDescent="0.25">
      <c r="B72" s="54"/>
      <c r="C72" s="62"/>
      <c r="D72" s="83"/>
      <c r="E72" s="53"/>
      <c r="F72" s="55"/>
      <c r="G72" s="63"/>
      <c r="H72" s="48"/>
      <c r="I72" s="61"/>
    </row>
    <row r="73" spans="2:9" s="44" customFormat="1" x14ac:dyDescent="0.25">
      <c r="B73" s="21"/>
      <c r="C73" s="62"/>
      <c r="D73" s="83"/>
      <c r="E73" s="53"/>
      <c r="F73" s="55"/>
      <c r="G73" s="63"/>
      <c r="H73" s="20"/>
      <c r="I73" s="21"/>
    </row>
    <row r="74" spans="2:9" s="44" customFormat="1" x14ac:dyDescent="0.25">
      <c r="B74" s="54"/>
      <c r="C74" s="62"/>
      <c r="D74" s="83"/>
      <c r="E74" s="53"/>
      <c r="F74" s="55"/>
      <c r="G74" s="63"/>
      <c r="H74" s="48"/>
      <c r="I74" s="21"/>
    </row>
    <row r="75" spans="2:9" s="44" customFormat="1" x14ac:dyDescent="0.25">
      <c r="B75" s="21"/>
      <c r="C75" s="53"/>
      <c r="D75" s="83"/>
      <c r="E75" s="53"/>
      <c r="F75" s="55"/>
      <c r="G75" s="63"/>
      <c r="H75" s="20"/>
      <c r="I75" s="21"/>
    </row>
    <row r="76" spans="2:9" s="44" customFormat="1" x14ac:dyDescent="0.25">
      <c r="B76" s="54"/>
      <c r="C76" s="62"/>
      <c r="D76" s="83"/>
      <c r="E76" s="53"/>
      <c r="F76" s="55"/>
      <c r="G76" s="63"/>
      <c r="H76" s="48"/>
      <c r="I76" s="21"/>
    </row>
    <row r="77" spans="2:9" s="44" customFormat="1" x14ac:dyDescent="0.25">
      <c r="B77" s="21"/>
      <c r="C77" s="53"/>
      <c r="D77" s="83"/>
      <c r="E77" s="53"/>
      <c r="F77" s="55"/>
      <c r="G77" s="63"/>
      <c r="H77" s="20"/>
      <c r="I77" s="21"/>
    </row>
    <row r="78" spans="2:9" s="44" customFormat="1" x14ac:dyDescent="0.25">
      <c r="B78" s="21"/>
      <c r="C78" s="53"/>
      <c r="D78" s="83"/>
      <c r="E78" s="53"/>
      <c r="F78" s="55"/>
      <c r="G78" s="63"/>
      <c r="H78" s="20"/>
      <c r="I78" s="21"/>
    </row>
    <row r="79" spans="2:9" s="44" customFormat="1" x14ac:dyDescent="0.25">
      <c r="B79" s="57"/>
      <c r="C79" s="58"/>
      <c r="D79" s="73"/>
      <c r="E79" s="58"/>
      <c r="F79" s="59"/>
      <c r="G79" s="60"/>
      <c r="H79" s="47"/>
      <c r="I79" s="21"/>
    </row>
    <row r="80" spans="2:9" s="44" customFormat="1" x14ac:dyDescent="0.25">
      <c r="B80" s="54"/>
      <c r="C80" s="62"/>
      <c r="D80" s="83"/>
      <c r="E80" s="53"/>
      <c r="F80" s="55"/>
      <c r="G80" s="63"/>
      <c r="H80" s="20"/>
      <c r="I80" s="21"/>
    </row>
    <row r="81" spans="2:9" s="44" customFormat="1" x14ac:dyDescent="0.25">
      <c r="B81" s="54"/>
      <c r="C81" s="62"/>
      <c r="D81" s="83"/>
      <c r="E81" s="53"/>
      <c r="F81" s="55"/>
      <c r="G81" s="63"/>
      <c r="H81" s="20"/>
      <c r="I81" s="21"/>
    </row>
    <row r="82" spans="2:9" s="44" customFormat="1" x14ac:dyDescent="0.25">
      <c r="B82" s="21"/>
      <c r="C82" s="62"/>
      <c r="D82" s="83"/>
      <c r="E82" s="53"/>
      <c r="F82" s="55"/>
      <c r="G82" s="56"/>
      <c r="H82" s="20"/>
      <c r="I82" s="61"/>
    </row>
    <row r="83" spans="2:9" s="44" customFormat="1" x14ac:dyDescent="0.25">
      <c r="B83" s="21"/>
      <c r="C83" s="62"/>
      <c r="D83" s="83"/>
      <c r="E83" s="53"/>
      <c r="F83" s="55"/>
      <c r="G83" s="56"/>
      <c r="H83" s="20"/>
      <c r="I83" s="61"/>
    </row>
    <row r="84" spans="2:9" s="44" customFormat="1" x14ac:dyDescent="0.25">
      <c r="B84" s="54"/>
      <c r="C84" s="62"/>
      <c r="D84" s="83"/>
      <c r="E84" s="53"/>
      <c r="F84" s="55"/>
      <c r="G84" s="63"/>
      <c r="H84" s="20"/>
      <c r="I84" s="21"/>
    </row>
    <row r="85" spans="2:9" s="44" customFormat="1" x14ac:dyDescent="0.25">
      <c r="B85" s="57"/>
      <c r="C85" s="58"/>
      <c r="D85" s="83"/>
      <c r="E85" s="58"/>
      <c r="F85" s="59"/>
      <c r="G85" s="60"/>
      <c r="H85" s="47"/>
      <c r="I85" s="21"/>
    </row>
    <row r="86" spans="2:9" s="44" customFormat="1" x14ac:dyDescent="0.25">
      <c r="B86" s="54"/>
      <c r="C86" s="62"/>
      <c r="D86" s="83"/>
      <c r="E86" s="53"/>
      <c r="F86" s="55"/>
      <c r="G86" s="63"/>
      <c r="H86" s="20"/>
      <c r="I86" s="21"/>
    </row>
    <row r="87" spans="2:9" s="44" customFormat="1" x14ac:dyDescent="0.25">
      <c r="B87" s="54"/>
      <c r="C87" s="62"/>
      <c r="D87" s="83"/>
      <c r="E87" s="53"/>
      <c r="F87" s="55"/>
      <c r="G87" s="63"/>
      <c r="H87" s="20"/>
      <c r="I87" s="21"/>
    </row>
    <row r="88" spans="2:9" s="44" customFormat="1" x14ac:dyDescent="0.25">
      <c r="B88" s="57"/>
      <c r="C88" s="58"/>
      <c r="D88" s="73"/>
      <c r="E88" s="58"/>
      <c r="F88" s="59"/>
      <c r="G88" s="60"/>
      <c r="H88" s="47"/>
      <c r="I88" s="21"/>
    </row>
    <row r="89" spans="2:9" s="44" customFormat="1" x14ac:dyDescent="0.25">
      <c r="B89" s="54"/>
      <c r="C89" s="53"/>
      <c r="D89" s="83"/>
      <c r="E89" s="80"/>
      <c r="F89" s="55"/>
      <c r="G89" s="56"/>
      <c r="H89" s="20"/>
      <c r="I89" s="21"/>
    </row>
    <row r="90" spans="2:9" s="44" customFormat="1" x14ac:dyDescent="0.25">
      <c r="B90" s="54"/>
      <c r="C90" s="62"/>
      <c r="D90" s="83"/>
      <c r="E90" s="53"/>
      <c r="F90" s="55"/>
      <c r="G90" s="63"/>
      <c r="H90" s="20"/>
      <c r="I90" s="61"/>
    </row>
    <row r="91" spans="2:9" s="44" customFormat="1" x14ac:dyDescent="0.25">
      <c r="B91" s="21"/>
      <c r="C91" s="62"/>
      <c r="D91" s="83"/>
      <c r="E91" s="53"/>
      <c r="F91" s="55"/>
      <c r="G91" s="63"/>
      <c r="H91" s="20"/>
      <c r="I91" s="21"/>
    </row>
    <row r="92" spans="2:9" s="44" customFormat="1" x14ac:dyDescent="0.25">
      <c r="B92" s="54"/>
      <c r="C92" s="62"/>
      <c r="D92" s="83"/>
      <c r="E92" s="53"/>
      <c r="F92" s="55"/>
      <c r="G92" s="63"/>
      <c r="H92" s="20"/>
      <c r="I92" s="21"/>
    </row>
    <row r="93" spans="2:9" s="44" customFormat="1" x14ac:dyDescent="0.25">
      <c r="B93" s="54"/>
      <c r="C93" s="62"/>
      <c r="D93" s="83"/>
      <c r="E93" s="53"/>
      <c r="F93" s="55"/>
      <c r="G93" s="63"/>
      <c r="H93" s="48"/>
      <c r="I93" s="21"/>
    </row>
    <row r="94" spans="2:9" s="44" customFormat="1" x14ac:dyDescent="0.25">
      <c r="B94" s="21"/>
      <c r="C94" s="62"/>
      <c r="D94" s="83"/>
      <c r="E94" s="53"/>
      <c r="F94" s="55"/>
      <c r="G94" s="63"/>
      <c r="H94" s="20"/>
      <c r="I94" s="62"/>
    </row>
    <row r="95" spans="2:9" s="44" customFormat="1" x14ac:dyDescent="0.25">
      <c r="B95" s="54"/>
      <c r="C95" s="62"/>
      <c r="D95" s="83"/>
      <c r="E95" s="53"/>
      <c r="F95" s="55"/>
      <c r="G95" s="63"/>
      <c r="H95" s="48"/>
      <c r="I95" s="21"/>
    </row>
    <row r="96" spans="2:9" s="44" customFormat="1" x14ac:dyDescent="0.25">
      <c r="B96" s="54"/>
      <c r="C96" s="62"/>
      <c r="D96" s="83"/>
      <c r="E96" s="53"/>
      <c r="F96" s="55"/>
      <c r="G96" s="63"/>
      <c r="H96" s="48"/>
      <c r="I96" s="21"/>
    </row>
    <row r="97" spans="2:9" s="44" customFormat="1" x14ac:dyDescent="0.25">
      <c r="B97" s="54"/>
      <c r="C97" s="62"/>
      <c r="D97" s="83"/>
      <c r="E97" s="53"/>
      <c r="F97" s="55"/>
      <c r="G97" s="63"/>
      <c r="H97" s="20"/>
      <c r="I97" s="21"/>
    </row>
    <row r="98" spans="2:9" s="44" customFormat="1" x14ac:dyDescent="0.25">
      <c r="B98" s="54"/>
      <c r="C98" s="53"/>
      <c r="D98" s="83"/>
      <c r="E98" s="80"/>
      <c r="F98" s="55"/>
      <c r="G98" s="56"/>
      <c r="H98" s="20"/>
      <c r="I98" s="21"/>
    </row>
    <row r="99" spans="2:9" s="44" customFormat="1" x14ac:dyDescent="0.25">
      <c r="B99" s="21"/>
      <c r="C99" s="53"/>
      <c r="D99" s="83"/>
      <c r="E99" s="53"/>
      <c r="F99" s="55"/>
      <c r="G99" s="63"/>
      <c r="H99" s="20"/>
      <c r="I99" s="61"/>
    </row>
    <row r="100" spans="2:9" s="44" customFormat="1" x14ac:dyDescent="0.25">
      <c r="B100" s="57"/>
      <c r="C100" s="58"/>
      <c r="D100" s="73"/>
      <c r="E100" s="58"/>
      <c r="F100" s="55"/>
      <c r="G100" s="60"/>
      <c r="H100" s="47"/>
      <c r="I100" s="61"/>
    </row>
    <row r="101" spans="2:9" s="44" customFormat="1" x14ac:dyDescent="0.25">
      <c r="B101" s="54"/>
      <c r="C101" s="62"/>
      <c r="D101" s="83"/>
      <c r="E101" s="53"/>
      <c r="F101" s="55"/>
      <c r="G101" s="63"/>
      <c r="H101" s="20"/>
      <c r="I101" s="21"/>
    </row>
    <row r="102" spans="2:9" s="44" customFormat="1" x14ac:dyDescent="0.25">
      <c r="B102" s="54"/>
      <c r="C102" s="62"/>
      <c r="D102" s="83"/>
      <c r="E102" s="53"/>
      <c r="F102" s="55"/>
      <c r="G102" s="63"/>
      <c r="H102" s="48"/>
      <c r="I102" s="21"/>
    </row>
    <row r="103" spans="2:9" s="44" customFormat="1" x14ac:dyDescent="0.25">
      <c r="B103" s="21"/>
      <c r="C103" s="53"/>
      <c r="D103" s="83"/>
      <c r="E103" s="53"/>
      <c r="F103" s="55"/>
      <c r="G103" s="63"/>
      <c r="H103" s="20"/>
      <c r="I103" s="61"/>
    </row>
    <row r="104" spans="2:9" s="44" customFormat="1" x14ac:dyDescent="0.25">
      <c r="B104" s="54"/>
      <c r="C104" s="62"/>
      <c r="D104" s="83"/>
      <c r="E104" s="53"/>
      <c r="F104" s="55"/>
      <c r="G104" s="63"/>
      <c r="H104" s="20"/>
      <c r="I104" s="61"/>
    </row>
    <row r="105" spans="2:9" s="44" customFormat="1" x14ac:dyDescent="0.25">
      <c r="B105" s="21"/>
      <c r="C105" s="62"/>
      <c r="D105" s="83"/>
      <c r="E105" s="53"/>
      <c r="F105" s="55"/>
      <c r="G105" s="63"/>
      <c r="H105" s="20"/>
      <c r="I105" s="61"/>
    </row>
    <row r="106" spans="2:9" s="44" customFormat="1" x14ac:dyDescent="0.25">
      <c r="B106" s="21"/>
      <c r="C106" s="53"/>
      <c r="D106" s="83"/>
      <c r="E106" s="53"/>
      <c r="F106" s="55"/>
      <c r="G106" s="63"/>
      <c r="H106" s="20"/>
      <c r="I106" s="61"/>
    </row>
    <row r="107" spans="2:9" s="44" customFormat="1" x14ac:dyDescent="0.25">
      <c r="B107" s="21"/>
      <c r="C107" s="53"/>
      <c r="D107" s="83"/>
      <c r="E107" s="53"/>
      <c r="F107" s="55"/>
      <c r="G107" s="63"/>
      <c r="H107" s="20"/>
      <c r="I107" s="21"/>
    </row>
    <row r="108" spans="2:9" s="44" customFormat="1" x14ac:dyDescent="0.25">
      <c r="B108" s="21"/>
      <c r="C108" s="53"/>
      <c r="D108" s="83"/>
      <c r="E108" s="53"/>
      <c r="F108" s="55"/>
      <c r="G108" s="63"/>
      <c r="H108" s="20"/>
      <c r="I108" s="21"/>
    </row>
    <row r="109" spans="2:9" s="44" customFormat="1" x14ac:dyDescent="0.25">
      <c r="B109" s="21"/>
      <c r="C109" s="53"/>
      <c r="D109" s="83"/>
      <c r="E109" s="53"/>
      <c r="F109" s="55"/>
      <c r="G109" s="63"/>
      <c r="H109" s="20"/>
      <c r="I109" s="21"/>
    </row>
    <row r="110" spans="2:9" s="44" customFormat="1" x14ac:dyDescent="0.25">
      <c r="B110" s="21"/>
      <c r="C110" s="53"/>
      <c r="D110" s="83"/>
      <c r="E110" s="53"/>
      <c r="F110" s="55"/>
      <c r="G110" s="63"/>
      <c r="H110" s="20"/>
      <c r="I110" s="21"/>
    </row>
    <row r="111" spans="2:9" s="44" customFormat="1" x14ac:dyDescent="0.25">
      <c r="B111" s="21"/>
      <c r="C111" s="62"/>
      <c r="D111" s="83"/>
      <c r="E111" s="53"/>
      <c r="F111" s="55"/>
      <c r="G111" s="63"/>
      <c r="H111" s="20"/>
      <c r="I111" s="21"/>
    </row>
    <row r="112" spans="2:9" s="44" customFormat="1" x14ac:dyDescent="0.25">
      <c r="B112" s="21"/>
      <c r="C112" s="62"/>
      <c r="D112" s="83"/>
      <c r="E112" s="53"/>
      <c r="F112" s="55"/>
      <c r="G112" s="63"/>
      <c r="H112" s="20"/>
      <c r="I112" s="61"/>
    </row>
    <row r="113" spans="2:9" s="44" customFormat="1" x14ac:dyDescent="0.25">
      <c r="B113" s="21"/>
      <c r="C113" s="53"/>
      <c r="D113" s="83"/>
      <c r="E113" s="53"/>
      <c r="F113" s="55"/>
      <c r="G113" s="63"/>
      <c r="H113" s="20"/>
      <c r="I113" s="21"/>
    </row>
    <row r="114" spans="2:9" s="44" customFormat="1" x14ac:dyDescent="0.25">
      <c r="B114" s="21"/>
      <c r="C114" s="62"/>
      <c r="D114" s="83"/>
      <c r="E114" s="53"/>
      <c r="F114" s="55"/>
      <c r="G114" s="63"/>
      <c r="H114" s="20"/>
      <c r="I114" s="21"/>
    </row>
    <row r="115" spans="2:9" s="44" customFormat="1" x14ac:dyDescent="0.25">
      <c r="B115" s="21"/>
      <c r="C115" s="62"/>
      <c r="D115" s="83"/>
      <c r="E115" s="53"/>
      <c r="F115" s="55"/>
      <c r="G115" s="63"/>
      <c r="H115" s="20"/>
      <c r="I115" s="61"/>
    </row>
    <row r="116" spans="2:9" s="44" customFormat="1" x14ac:dyDescent="0.25">
      <c r="B116" s="21"/>
      <c r="C116" s="62"/>
      <c r="D116" s="83"/>
      <c r="E116" s="53"/>
      <c r="F116" s="55"/>
      <c r="G116" s="63"/>
      <c r="H116" s="20"/>
      <c r="I116" s="21"/>
    </row>
    <row r="117" spans="2:9" s="44" customFormat="1" x14ac:dyDescent="0.25">
      <c r="B117" s="54"/>
      <c r="C117" s="62"/>
      <c r="D117" s="83"/>
      <c r="E117" s="53"/>
      <c r="F117" s="55"/>
      <c r="G117" s="63"/>
      <c r="H117" s="48"/>
      <c r="I117" s="61"/>
    </row>
    <row r="118" spans="2:9" s="44" customFormat="1" x14ac:dyDescent="0.25">
      <c r="B118" s="21"/>
      <c r="C118" s="53"/>
      <c r="D118" s="83"/>
      <c r="E118" s="53"/>
      <c r="F118" s="55"/>
      <c r="G118" s="63"/>
      <c r="H118" s="20"/>
      <c r="I118" s="64"/>
    </row>
    <row r="119" spans="2:9" s="44" customFormat="1" x14ac:dyDescent="0.25">
      <c r="B119" s="21"/>
      <c r="C119" s="53"/>
      <c r="D119" s="83"/>
      <c r="E119" s="53"/>
      <c r="F119" s="55"/>
      <c r="G119" s="63"/>
      <c r="H119" s="20"/>
      <c r="I119" s="61"/>
    </row>
    <row r="120" spans="2:9" s="44" customFormat="1" x14ac:dyDescent="0.25">
      <c r="B120" s="21"/>
      <c r="C120" s="53"/>
      <c r="D120" s="83"/>
      <c r="E120" s="53"/>
      <c r="F120" s="55"/>
      <c r="G120" s="63"/>
      <c r="H120" s="20"/>
      <c r="I120" s="61"/>
    </row>
    <row r="121" spans="2:9" s="44" customFormat="1" x14ac:dyDescent="0.25">
      <c r="B121" s="21"/>
      <c r="C121" s="62"/>
      <c r="D121" s="73"/>
      <c r="E121" s="58"/>
      <c r="F121" s="55"/>
      <c r="G121" s="63"/>
      <c r="H121" s="47"/>
      <c r="I121" s="61"/>
    </row>
    <row r="122" spans="2:9" s="44" customFormat="1" x14ac:dyDescent="0.25">
      <c r="B122" s="21"/>
      <c r="C122" s="62"/>
      <c r="D122" s="73"/>
      <c r="E122" s="58"/>
      <c r="F122" s="59"/>
      <c r="G122" s="60"/>
      <c r="H122" s="47"/>
      <c r="I122" s="61"/>
    </row>
    <row r="123" spans="2:9" s="44" customFormat="1" x14ac:dyDescent="0.25">
      <c r="B123" s="54"/>
      <c r="C123" s="62"/>
      <c r="D123" s="83"/>
      <c r="E123" s="53"/>
      <c r="F123" s="55"/>
      <c r="G123" s="63"/>
      <c r="H123" s="48"/>
      <c r="I123" s="21"/>
    </row>
    <row r="124" spans="2:9" s="44" customFormat="1" x14ac:dyDescent="0.25">
      <c r="B124" s="57"/>
      <c r="C124" s="58"/>
      <c r="D124" s="73"/>
      <c r="E124" s="58"/>
      <c r="F124" s="59"/>
      <c r="G124" s="60"/>
      <c r="H124" s="47"/>
      <c r="I124" s="21"/>
    </row>
    <row r="125" spans="2:9" s="44" customFormat="1" x14ac:dyDescent="0.25">
      <c r="B125" s="57"/>
      <c r="C125" s="58"/>
      <c r="D125" s="73"/>
      <c r="E125" s="58"/>
      <c r="F125" s="59"/>
      <c r="G125" s="60"/>
      <c r="H125" s="47"/>
      <c r="I125" s="119"/>
    </row>
    <row r="126" spans="2:9" s="44" customFormat="1" x14ac:dyDescent="0.25">
      <c r="B126" s="21"/>
      <c r="C126" s="53"/>
      <c r="D126" s="83"/>
      <c r="E126" s="53"/>
      <c r="F126" s="21"/>
      <c r="G126" s="55"/>
      <c r="H126" s="20"/>
      <c r="I126" s="21"/>
    </row>
    <row r="127" spans="2:9" s="44" customFormat="1" x14ac:dyDescent="0.25">
      <c r="D127" s="72"/>
      <c r="E127" s="79"/>
    </row>
    <row r="128" spans="2:9" s="44" customFormat="1" x14ac:dyDescent="0.25">
      <c r="B128" s="54"/>
      <c r="C128" s="62"/>
      <c r="D128" s="83"/>
      <c r="E128" s="53"/>
      <c r="F128" s="55"/>
      <c r="G128" s="63"/>
      <c r="H128" s="20"/>
      <c r="I128" s="61"/>
    </row>
    <row r="129" spans="2:9" s="44" customFormat="1" x14ac:dyDescent="0.25">
      <c r="B129" s="21"/>
      <c r="C129" s="53"/>
      <c r="D129" s="83"/>
      <c r="E129" s="53"/>
      <c r="F129" s="55"/>
      <c r="G129" s="56"/>
      <c r="H129" s="47"/>
      <c r="I129" s="21"/>
    </row>
    <row r="130" spans="2:9" s="44" customFormat="1" x14ac:dyDescent="0.25">
      <c r="B130" s="54"/>
      <c r="C130" s="62"/>
      <c r="D130" s="83"/>
      <c r="E130" s="53"/>
      <c r="F130" s="55"/>
      <c r="G130" s="63"/>
      <c r="H130" s="20"/>
      <c r="I130" s="21"/>
    </row>
    <row r="131" spans="2:9" s="44" customFormat="1" x14ac:dyDescent="0.25">
      <c r="B131" s="54"/>
      <c r="C131" s="62"/>
      <c r="D131" s="83"/>
      <c r="E131" s="53"/>
      <c r="F131" s="55"/>
      <c r="G131" s="63"/>
      <c r="H131" s="20"/>
      <c r="I131" s="21"/>
    </row>
    <row r="132" spans="2:9" s="44" customFormat="1" x14ac:dyDescent="0.25">
      <c r="B132" s="54"/>
      <c r="C132" s="62"/>
      <c r="D132" s="83"/>
      <c r="E132" s="53"/>
      <c r="F132" s="55"/>
      <c r="G132" s="63"/>
      <c r="H132" s="20"/>
      <c r="I132" s="21"/>
    </row>
    <row r="133" spans="2:9" s="44" customFormat="1" x14ac:dyDescent="0.25">
      <c r="B133" s="54"/>
      <c r="C133" s="62"/>
      <c r="D133" s="83"/>
      <c r="E133" s="53"/>
      <c r="F133" s="55"/>
      <c r="G133" s="63"/>
      <c r="H133" s="20"/>
      <c r="I133" s="21"/>
    </row>
    <row r="134" spans="2:9" s="44" customFormat="1" x14ac:dyDescent="0.25">
      <c r="B134" s="54"/>
      <c r="C134" s="62"/>
      <c r="D134" s="83"/>
      <c r="E134" s="53"/>
      <c r="F134" s="55"/>
      <c r="G134" s="63"/>
      <c r="H134" s="20"/>
      <c r="I134" s="21"/>
    </row>
    <row r="135" spans="2:9" s="44" customFormat="1" x14ac:dyDescent="0.25">
      <c r="B135" s="54"/>
      <c r="C135" s="62"/>
      <c r="D135" s="83"/>
      <c r="E135" s="53"/>
      <c r="F135" s="55"/>
      <c r="G135" s="63"/>
      <c r="H135" s="20"/>
      <c r="I135" s="21"/>
    </row>
    <row r="136" spans="2:9" s="44" customFormat="1" x14ac:dyDescent="0.25">
      <c r="B136" s="57"/>
      <c r="C136" s="58"/>
      <c r="D136" s="73"/>
      <c r="E136" s="58"/>
      <c r="F136" s="59"/>
      <c r="G136" s="60"/>
      <c r="H136" s="47"/>
      <c r="I136" s="21"/>
    </row>
    <row r="137" spans="2:9" s="44" customFormat="1" x14ac:dyDescent="0.25">
      <c r="B137" s="57"/>
      <c r="C137" s="58"/>
      <c r="D137" s="73"/>
      <c r="E137" s="58"/>
      <c r="F137" s="59"/>
      <c r="G137" s="60"/>
      <c r="H137" s="47"/>
      <c r="I137" s="21"/>
    </row>
    <row r="138" spans="2:9" s="44" customFormat="1" x14ac:dyDescent="0.25">
      <c r="B138" s="21"/>
      <c r="C138" s="53"/>
      <c r="D138" s="83"/>
      <c r="E138" s="53"/>
      <c r="F138" s="55"/>
      <c r="G138" s="56"/>
      <c r="H138" s="20"/>
      <c r="I138" s="21"/>
    </row>
    <row r="139" spans="2:9" s="44" customFormat="1" x14ac:dyDescent="0.25">
      <c r="B139" s="21"/>
      <c r="C139" s="53"/>
      <c r="D139" s="83"/>
      <c r="E139" s="53"/>
      <c r="F139" s="55"/>
      <c r="G139" s="56"/>
      <c r="H139" s="20"/>
      <c r="I139" s="21"/>
    </row>
    <row r="140" spans="2:9" s="44" customFormat="1" x14ac:dyDescent="0.25">
      <c r="B140" s="21"/>
      <c r="C140" s="53"/>
      <c r="D140" s="83"/>
      <c r="E140" s="53"/>
      <c r="F140" s="55"/>
      <c r="G140" s="56"/>
      <c r="H140" s="20"/>
      <c r="I140" s="21"/>
    </row>
    <row r="141" spans="2:9" s="44" customFormat="1" x14ac:dyDescent="0.25">
      <c r="B141" s="57"/>
      <c r="C141" s="58"/>
      <c r="D141" s="73"/>
      <c r="E141" s="58"/>
      <c r="F141" s="59"/>
      <c r="G141" s="60"/>
      <c r="H141" s="47"/>
      <c r="I141" s="21"/>
    </row>
    <row r="142" spans="2:9" s="44" customFormat="1" x14ac:dyDescent="0.25">
      <c r="B142" s="54"/>
      <c r="C142" s="62"/>
      <c r="D142" s="83"/>
      <c r="E142" s="53"/>
      <c r="F142" s="55"/>
      <c r="G142" s="63"/>
      <c r="H142" s="20"/>
      <c r="I142" s="21"/>
    </row>
    <row r="143" spans="2:9" s="44" customFormat="1" x14ac:dyDescent="0.25">
      <c r="B143" s="21"/>
      <c r="C143" s="62"/>
      <c r="D143" s="83"/>
      <c r="E143" s="53"/>
      <c r="F143" s="55"/>
      <c r="G143" s="56"/>
      <c r="H143" s="20"/>
      <c r="I143" s="21"/>
    </row>
    <row r="144" spans="2:9" s="44" customFormat="1" x14ac:dyDescent="0.25">
      <c r="B144" s="21"/>
      <c r="C144" s="53"/>
      <c r="D144" s="83"/>
      <c r="E144" s="53"/>
      <c r="F144" s="55"/>
      <c r="G144" s="56"/>
      <c r="H144" s="20"/>
      <c r="I144" s="21"/>
    </row>
    <row r="145" spans="2:9" s="44" customFormat="1" x14ac:dyDescent="0.25">
      <c r="B145" s="21"/>
      <c r="C145" s="53"/>
      <c r="D145" s="83"/>
      <c r="E145" s="53"/>
      <c r="F145" s="55"/>
      <c r="G145" s="56"/>
      <c r="H145" s="20"/>
      <c r="I145" s="21"/>
    </row>
    <row r="146" spans="2:9" s="44" customFormat="1" x14ac:dyDescent="0.25">
      <c r="B146" s="54"/>
      <c r="C146" s="62"/>
      <c r="D146" s="83"/>
      <c r="E146" s="53"/>
      <c r="F146" s="55"/>
      <c r="G146" s="63"/>
      <c r="H146" s="48"/>
      <c r="I146" s="21"/>
    </row>
    <row r="147" spans="2:9" s="44" customFormat="1" x14ac:dyDescent="0.25">
      <c r="B147" s="57"/>
      <c r="C147" s="58"/>
      <c r="D147" s="73"/>
      <c r="E147" s="58"/>
      <c r="F147" s="59"/>
      <c r="G147" s="60"/>
      <c r="H147" s="47"/>
      <c r="I147" s="21"/>
    </row>
    <row r="148" spans="2:9" s="44" customFormat="1" x14ac:dyDescent="0.25">
      <c r="B148" s="57"/>
      <c r="C148" s="58"/>
      <c r="D148" s="73"/>
      <c r="E148" s="58"/>
      <c r="F148" s="59"/>
      <c r="G148" s="56"/>
      <c r="H148" s="47"/>
      <c r="I148" s="21"/>
    </row>
    <row r="149" spans="2:9" s="44" customFormat="1" x14ac:dyDescent="0.25">
      <c r="D149" s="72"/>
      <c r="E149" s="79"/>
    </row>
    <row r="150" spans="2:9" s="44" customFormat="1" x14ac:dyDescent="0.25">
      <c r="D150" s="72"/>
      <c r="E150" s="79"/>
    </row>
    <row r="151" spans="2:9" s="44" customFormat="1" x14ac:dyDescent="0.25">
      <c r="B151" s="21"/>
      <c r="C151" s="62"/>
      <c r="D151" s="83"/>
      <c r="E151" s="53"/>
      <c r="F151" s="55"/>
      <c r="G151" s="63"/>
      <c r="H151" s="20"/>
      <c r="I151" s="61"/>
    </row>
    <row r="152" spans="2:9" s="44" customFormat="1" x14ac:dyDescent="0.25">
      <c r="B152" s="21"/>
      <c r="C152" s="62"/>
      <c r="D152" s="83"/>
      <c r="E152" s="53"/>
      <c r="F152" s="55"/>
      <c r="G152" s="63"/>
      <c r="H152" s="20"/>
      <c r="I152" s="61"/>
    </row>
    <row r="153" spans="2:9" s="44" customFormat="1" x14ac:dyDescent="0.25">
      <c r="B153" s="21"/>
      <c r="C153" s="53"/>
      <c r="D153" s="83"/>
      <c r="E153" s="53"/>
      <c r="F153" s="55"/>
      <c r="G153" s="63"/>
      <c r="H153" s="20"/>
      <c r="I153" s="61"/>
    </row>
    <row r="154" spans="2:9" s="44" customFormat="1" x14ac:dyDescent="0.25">
      <c r="B154" s="21"/>
      <c r="C154" s="53"/>
      <c r="D154" s="83"/>
      <c r="E154" s="53"/>
      <c r="F154" s="55"/>
      <c r="G154" s="63"/>
      <c r="H154" s="20"/>
      <c r="I154" s="61"/>
    </row>
    <row r="155" spans="2:9" s="44" customFormat="1" x14ac:dyDescent="0.25">
      <c r="B155" s="21"/>
      <c r="C155" s="53"/>
      <c r="D155" s="83"/>
      <c r="E155" s="53"/>
      <c r="F155" s="55"/>
      <c r="G155" s="63"/>
      <c r="H155" s="20"/>
      <c r="I155" s="61"/>
    </row>
    <row r="156" spans="2:9" s="44" customFormat="1" x14ac:dyDescent="0.25">
      <c r="B156" s="21"/>
      <c r="C156" s="53"/>
      <c r="D156" s="83"/>
      <c r="E156" s="53"/>
      <c r="F156" s="55"/>
      <c r="G156" s="63"/>
      <c r="H156" s="20"/>
      <c r="I156" s="61"/>
    </row>
    <row r="157" spans="2:9" s="44" customFormat="1" x14ac:dyDescent="0.25">
      <c r="B157" s="21"/>
      <c r="C157" s="53"/>
      <c r="D157" s="83"/>
      <c r="E157" s="53"/>
      <c r="F157" s="55"/>
      <c r="G157" s="63"/>
      <c r="H157" s="20"/>
      <c r="I157" s="61"/>
    </row>
    <row r="158" spans="2:9" s="44" customFormat="1" x14ac:dyDescent="0.25">
      <c r="B158" s="21"/>
      <c r="C158" s="53"/>
      <c r="D158" s="83"/>
      <c r="E158" s="53"/>
      <c r="F158" s="55"/>
      <c r="G158" s="63"/>
      <c r="H158" s="20"/>
      <c r="I158" s="61"/>
    </row>
    <row r="159" spans="2:9" s="44" customFormat="1" x14ac:dyDescent="0.25">
      <c r="B159" s="21"/>
      <c r="C159" s="53"/>
      <c r="D159" s="83"/>
      <c r="E159" s="53"/>
      <c r="F159" s="55"/>
      <c r="G159" s="63"/>
      <c r="H159" s="20"/>
      <c r="I159" s="61"/>
    </row>
    <row r="160" spans="2:9" s="44" customFormat="1" x14ac:dyDescent="0.25">
      <c r="B160" s="54"/>
      <c r="C160" s="62"/>
      <c r="D160" s="83"/>
      <c r="E160" s="53"/>
      <c r="F160" s="55"/>
      <c r="G160" s="63"/>
      <c r="H160" s="20"/>
      <c r="I160" s="61"/>
    </row>
    <row r="161" spans="2:9" s="44" customFormat="1" x14ac:dyDescent="0.25">
      <c r="B161" s="21"/>
      <c r="C161" s="53"/>
      <c r="D161" s="83"/>
      <c r="E161" s="53"/>
      <c r="F161" s="55"/>
      <c r="G161" s="63"/>
      <c r="H161" s="20"/>
      <c r="I161" s="21"/>
    </row>
    <row r="162" spans="2:9" s="44" customFormat="1" x14ac:dyDescent="0.25">
      <c r="B162" s="21"/>
      <c r="C162" s="53"/>
      <c r="D162" s="83"/>
      <c r="E162" s="53"/>
      <c r="F162" s="55"/>
      <c r="G162" s="63"/>
      <c r="H162" s="20"/>
      <c r="I162" s="21"/>
    </row>
    <row r="163" spans="2:9" s="44" customFormat="1" x14ac:dyDescent="0.25">
      <c r="B163" s="21"/>
      <c r="C163" s="53"/>
      <c r="D163" s="83"/>
      <c r="E163" s="53"/>
      <c r="F163" s="55"/>
      <c r="G163" s="63"/>
      <c r="H163" s="20"/>
      <c r="I163" s="21"/>
    </row>
    <row r="164" spans="2:9" s="44" customFormat="1" x14ac:dyDescent="0.25">
      <c r="B164" s="54"/>
      <c r="C164" s="62"/>
      <c r="D164" s="83"/>
      <c r="E164" s="53"/>
      <c r="F164" s="55"/>
      <c r="G164" s="63"/>
      <c r="H164" s="20"/>
      <c r="I164" s="21"/>
    </row>
    <row r="165" spans="2:9" s="44" customFormat="1" x14ac:dyDescent="0.25">
      <c r="B165" s="54"/>
      <c r="C165" s="62"/>
      <c r="D165" s="83"/>
      <c r="E165" s="53"/>
      <c r="F165" s="55"/>
      <c r="G165" s="63"/>
      <c r="H165" s="48"/>
      <c r="I165" s="21"/>
    </row>
    <row r="166" spans="2:9" s="44" customFormat="1" x14ac:dyDescent="0.25">
      <c r="B166" s="21"/>
      <c r="C166" s="53"/>
      <c r="D166" s="83"/>
      <c r="E166" s="53"/>
      <c r="F166" s="55"/>
      <c r="G166" s="63"/>
      <c r="H166" s="20"/>
      <c r="I166" s="21"/>
    </row>
    <row r="167" spans="2:9" s="44" customFormat="1" x14ac:dyDescent="0.25">
      <c r="B167" s="54"/>
      <c r="C167" s="62"/>
      <c r="D167" s="83"/>
      <c r="E167" s="53"/>
      <c r="F167" s="55"/>
      <c r="G167" s="63"/>
      <c r="H167" s="20"/>
      <c r="I167" s="21"/>
    </row>
    <row r="168" spans="2:9" s="44" customFormat="1" x14ac:dyDescent="0.25">
      <c r="B168" s="21"/>
      <c r="C168" s="53"/>
      <c r="D168" s="83"/>
      <c r="E168" s="53"/>
      <c r="F168" s="55"/>
      <c r="G168" s="63"/>
      <c r="H168" s="20"/>
      <c r="I168" s="21"/>
    </row>
    <row r="169" spans="2:9" s="44" customFormat="1" x14ac:dyDescent="0.25">
      <c r="B169" s="21"/>
      <c r="C169" s="62"/>
      <c r="D169" s="83"/>
      <c r="E169" s="53"/>
      <c r="F169" s="55"/>
      <c r="G169" s="63"/>
      <c r="H169" s="20"/>
      <c r="I169" s="21"/>
    </row>
    <row r="170" spans="2:9" s="44" customFormat="1" x14ac:dyDescent="0.25">
      <c r="B170" s="21"/>
      <c r="C170" s="53"/>
      <c r="D170" s="83"/>
      <c r="E170" s="53"/>
      <c r="F170" s="55"/>
      <c r="G170" s="63"/>
      <c r="H170" s="20"/>
      <c r="I170" s="61"/>
    </row>
    <row r="171" spans="2:9" s="44" customFormat="1" x14ac:dyDescent="0.25">
      <c r="B171" s="21"/>
      <c r="C171" s="53"/>
      <c r="D171" s="83"/>
      <c r="E171" s="53"/>
      <c r="F171" s="55"/>
      <c r="G171" s="63"/>
      <c r="H171" s="20"/>
      <c r="I171" s="61"/>
    </row>
    <row r="172" spans="2:9" s="44" customFormat="1" x14ac:dyDescent="0.25">
      <c r="B172" s="21"/>
      <c r="C172" s="53"/>
      <c r="D172" s="83"/>
      <c r="E172" s="53"/>
      <c r="F172" s="55"/>
      <c r="G172" s="63"/>
      <c r="H172" s="20"/>
      <c r="I172" s="61"/>
    </row>
    <row r="173" spans="2:9" s="44" customFormat="1" x14ac:dyDescent="0.25">
      <c r="B173" s="21"/>
      <c r="C173" s="53"/>
      <c r="D173" s="83"/>
      <c r="E173" s="53"/>
      <c r="F173" s="55"/>
      <c r="G173" s="63"/>
      <c r="H173" s="20"/>
      <c r="I173" s="61"/>
    </row>
    <row r="174" spans="2:9" s="44" customFormat="1" x14ac:dyDescent="0.25">
      <c r="B174" s="21"/>
      <c r="C174" s="62"/>
      <c r="D174" s="83"/>
      <c r="E174" s="53"/>
      <c r="F174" s="55"/>
      <c r="G174" s="63"/>
      <c r="H174" s="20"/>
      <c r="I174" s="61"/>
    </row>
    <row r="175" spans="2:9" s="44" customFormat="1" x14ac:dyDescent="0.25">
      <c r="B175" s="21"/>
      <c r="C175" s="53"/>
      <c r="D175" s="83"/>
      <c r="E175" s="53"/>
      <c r="F175" s="55"/>
      <c r="G175" s="63"/>
      <c r="H175" s="20"/>
      <c r="I175" s="61"/>
    </row>
    <row r="176" spans="2:9" s="44" customFormat="1" x14ac:dyDescent="0.25">
      <c r="B176" s="21"/>
      <c r="C176" s="62"/>
      <c r="D176" s="83"/>
      <c r="E176" s="53"/>
      <c r="F176" s="55"/>
      <c r="G176" s="63"/>
      <c r="H176" s="20"/>
      <c r="I176" s="61"/>
    </row>
    <row r="177" spans="2:9" s="44" customFormat="1" x14ac:dyDescent="0.25">
      <c r="B177" s="21"/>
      <c r="C177" s="62"/>
      <c r="D177" s="83"/>
      <c r="E177" s="53"/>
      <c r="F177" s="55"/>
      <c r="G177" s="63"/>
      <c r="H177" s="20"/>
      <c r="I177" s="21"/>
    </row>
    <row r="178" spans="2:9" s="44" customFormat="1" x14ac:dyDescent="0.25">
      <c r="B178" s="21"/>
      <c r="C178" s="53"/>
      <c r="D178" s="83"/>
      <c r="E178" s="53"/>
      <c r="F178" s="55"/>
      <c r="G178" s="63"/>
      <c r="H178" s="20"/>
      <c r="I178" s="21"/>
    </row>
    <row r="179" spans="2:9" s="44" customFormat="1" x14ac:dyDescent="0.25">
      <c r="B179" s="21"/>
      <c r="C179" s="62"/>
      <c r="D179" s="83"/>
      <c r="E179" s="53"/>
      <c r="F179" s="55"/>
      <c r="G179" s="63"/>
      <c r="H179" s="20"/>
      <c r="I179" s="21"/>
    </row>
    <row r="180" spans="2:9" s="44" customFormat="1" x14ac:dyDescent="0.25">
      <c r="B180" s="21"/>
      <c r="C180" s="62"/>
      <c r="D180" s="83"/>
      <c r="E180" s="53"/>
      <c r="F180" s="55"/>
      <c r="G180" s="63"/>
      <c r="H180" s="20"/>
      <c r="I180" s="21"/>
    </row>
    <row r="181" spans="2:9" s="44" customFormat="1" x14ac:dyDescent="0.25">
      <c r="B181" s="21"/>
      <c r="C181" s="62"/>
      <c r="D181" s="83"/>
      <c r="E181" s="53"/>
      <c r="F181" s="55"/>
      <c r="G181" s="63"/>
      <c r="H181" s="20"/>
      <c r="I181" s="21"/>
    </row>
    <row r="182" spans="2:9" s="44" customFormat="1" x14ac:dyDescent="0.25">
      <c r="B182" s="21"/>
      <c r="C182" s="62"/>
      <c r="D182" s="83"/>
      <c r="E182" s="53"/>
      <c r="F182" s="55"/>
      <c r="G182" s="63"/>
      <c r="H182" s="20"/>
      <c r="I182" s="21"/>
    </row>
    <row r="183" spans="2:9" s="44" customFormat="1" x14ac:dyDescent="0.25">
      <c r="B183" s="21"/>
      <c r="C183" s="62"/>
      <c r="D183" s="83"/>
      <c r="E183" s="53"/>
      <c r="F183" s="55"/>
      <c r="G183" s="63"/>
      <c r="H183" s="20"/>
      <c r="I183" s="21"/>
    </row>
    <row r="184" spans="2:9" s="44" customFormat="1" x14ac:dyDescent="0.25">
      <c r="B184" s="21"/>
      <c r="C184" s="62"/>
      <c r="D184" s="83"/>
      <c r="E184" s="53"/>
      <c r="F184" s="55"/>
      <c r="G184" s="63"/>
      <c r="H184" s="20"/>
      <c r="I184" s="61"/>
    </row>
    <row r="185" spans="2:9" s="44" customFormat="1" x14ac:dyDescent="0.25">
      <c r="B185" s="21"/>
      <c r="C185" s="62"/>
      <c r="D185" s="83"/>
      <c r="E185" s="53"/>
      <c r="F185" s="55"/>
      <c r="G185" s="63"/>
      <c r="H185" s="20"/>
      <c r="I185" s="21"/>
    </row>
    <row r="186" spans="2:9" s="44" customFormat="1" x14ac:dyDescent="0.25">
      <c r="B186" s="21"/>
      <c r="C186" s="62"/>
      <c r="D186" s="83"/>
      <c r="E186" s="53"/>
      <c r="F186" s="55"/>
      <c r="G186" s="63"/>
      <c r="H186" s="20"/>
      <c r="I186" s="21"/>
    </row>
    <row r="187" spans="2:9" s="44" customFormat="1" x14ac:dyDescent="0.25">
      <c r="B187" s="21"/>
      <c r="C187" s="53"/>
      <c r="D187" s="83"/>
      <c r="E187" s="53"/>
      <c r="F187" s="55"/>
      <c r="G187" s="63"/>
      <c r="H187" s="20"/>
      <c r="I187" s="61"/>
    </row>
    <row r="188" spans="2:9" s="44" customFormat="1" x14ac:dyDescent="0.25">
      <c r="B188" s="21"/>
      <c r="C188" s="53"/>
      <c r="D188" s="83"/>
      <c r="E188" s="53"/>
      <c r="F188" s="55"/>
      <c r="G188" s="63"/>
      <c r="H188" s="20"/>
      <c r="I188" s="61"/>
    </row>
    <row r="189" spans="2:9" s="44" customFormat="1" x14ac:dyDescent="0.25">
      <c r="B189" s="21"/>
      <c r="C189" s="53"/>
      <c r="D189" s="83"/>
      <c r="E189" s="53"/>
      <c r="F189" s="55"/>
      <c r="G189" s="63"/>
      <c r="H189" s="20"/>
      <c r="I189" s="61"/>
    </row>
    <row r="190" spans="2:9" s="44" customFormat="1" x14ac:dyDescent="0.25">
      <c r="B190" s="54"/>
      <c r="C190" s="62"/>
      <c r="D190" s="83"/>
      <c r="E190" s="53"/>
      <c r="F190" s="55"/>
      <c r="G190" s="63"/>
      <c r="H190" s="20"/>
      <c r="I190" s="21"/>
    </row>
    <row r="191" spans="2:9" s="44" customFormat="1" x14ac:dyDescent="0.25">
      <c r="B191" s="57"/>
      <c r="C191" s="58"/>
      <c r="D191" s="73"/>
      <c r="E191" s="58"/>
      <c r="F191" s="59"/>
      <c r="G191" s="60"/>
      <c r="H191" s="47"/>
      <c r="I191" s="61"/>
    </row>
    <row r="192" spans="2:9" s="44" customFormat="1" x14ac:dyDescent="0.25">
      <c r="B192" s="54"/>
      <c r="C192" s="62"/>
      <c r="D192" s="83"/>
      <c r="E192" s="53"/>
      <c r="F192" s="55"/>
      <c r="G192" s="63"/>
      <c r="H192" s="20"/>
      <c r="I192" s="61"/>
    </row>
    <row r="193" spans="2:9" s="44" customFormat="1" x14ac:dyDescent="0.25">
      <c r="B193" s="54"/>
      <c r="C193" s="62"/>
      <c r="D193" s="83"/>
      <c r="E193" s="53"/>
      <c r="F193" s="55"/>
      <c r="G193" s="63"/>
      <c r="H193" s="20"/>
      <c r="I193" s="21"/>
    </row>
    <row r="194" spans="2:9" s="44" customFormat="1" x14ac:dyDescent="0.25">
      <c r="B194" s="57"/>
      <c r="C194" s="58"/>
      <c r="D194" s="73"/>
      <c r="E194" s="58"/>
      <c r="F194" s="59"/>
      <c r="G194" s="60"/>
      <c r="H194" s="47"/>
      <c r="I194" s="21"/>
    </row>
    <row r="195" spans="2:9" s="44" customFormat="1" x14ac:dyDescent="0.25">
      <c r="B195" s="21"/>
      <c r="C195" s="53"/>
      <c r="D195" s="83"/>
      <c r="E195" s="53"/>
      <c r="F195" s="21"/>
      <c r="G195" s="55"/>
      <c r="H195" s="20"/>
      <c r="I195" s="21"/>
    </row>
    <row r="196" spans="2:9" s="44" customFormat="1" x14ac:dyDescent="0.25">
      <c r="B196" s="21"/>
      <c r="C196" s="53"/>
      <c r="D196" s="83"/>
      <c r="E196" s="53"/>
      <c r="F196" s="55"/>
      <c r="G196" s="63"/>
      <c r="H196" s="20"/>
      <c r="I196" s="61"/>
    </row>
    <row r="197" spans="2:9" s="44" customFormat="1" x14ac:dyDescent="0.25">
      <c r="B197" s="21"/>
      <c r="C197" s="53"/>
      <c r="D197" s="83"/>
      <c r="E197" s="53"/>
      <c r="F197" s="55"/>
      <c r="G197" s="63"/>
      <c r="H197" s="20"/>
      <c r="I197" s="61"/>
    </row>
    <row r="198" spans="2:9" s="44" customFormat="1" x14ac:dyDescent="0.25">
      <c r="B198" s="21"/>
      <c r="C198" s="53"/>
      <c r="D198" s="83"/>
      <c r="E198" s="53"/>
      <c r="F198" s="55"/>
      <c r="G198" s="63"/>
      <c r="H198" s="47"/>
      <c r="I198" s="61"/>
    </row>
    <row r="199" spans="2:9" s="44" customFormat="1" x14ac:dyDescent="0.25">
      <c r="B199" s="21"/>
      <c r="C199" s="53"/>
      <c r="D199" s="83"/>
      <c r="E199" s="53"/>
      <c r="F199" s="55"/>
      <c r="G199" s="63"/>
      <c r="H199" s="20"/>
      <c r="I199" s="61"/>
    </row>
    <row r="200" spans="2:9" s="44" customFormat="1" x14ac:dyDescent="0.25">
      <c r="B200" s="21"/>
      <c r="C200" s="53"/>
      <c r="D200" s="83"/>
      <c r="E200" s="53"/>
      <c r="F200" s="55"/>
      <c r="G200" s="63"/>
      <c r="H200" s="20"/>
      <c r="I200" s="61"/>
    </row>
    <row r="201" spans="2:9" s="44" customFormat="1" x14ac:dyDescent="0.25">
      <c r="B201" s="21"/>
      <c r="C201" s="53"/>
      <c r="D201" s="83"/>
      <c r="E201" s="53"/>
      <c r="F201" s="55"/>
      <c r="G201" s="63"/>
      <c r="H201" s="20"/>
      <c r="I201" s="61"/>
    </row>
    <row r="202" spans="2:9" s="44" customFormat="1" x14ac:dyDescent="0.25">
      <c r="B202" s="21"/>
      <c r="C202" s="53"/>
      <c r="D202" s="83"/>
      <c r="E202" s="53"/>
      <c r="F202" s="55"/>
      <c r="G202" s="63"/>
      <c r="H202" s="20"/>
      <c r="I202" s="61"/>
    </row>
    <row r="203" spans="2:9" s="44" customFormat="1" x14ac:dyDescent="0.25">
      <c r="B203" s="21"/>
      <c r="C203" s="53"/>
      <c r="D203" s="83"/>
      <c r="E203" s="53"/>
      <c r="F203" s="55"/>
      <c r="G203" s="63"/>
      <c r="H203" s="20"/>
      <c r="I203" s="61"/>
    </row>
    <row r="204" spans="2:9" s="44" customFormat="1" x14ac:dyDescent="0.25">
      <c r="B204" s="21"/>
      <c r="C204" s="53"/>
      <c r="D204" s="83"/>
      <c r="E204" s="53"/>
      <c r="F204" s="55"/>
      <c r="G204" s="63"/>
      <c r="H204" s="20"/>
      <c r="I204" s="21"/>
    </row>
    <row r="205" spans="2:9" s="44" customFormat="1" x14ac:dyDescent="0.25">
      <c r="B205" s="21"/>
      <c r="C205" s="62"/>
      <c r="D205" s="83"/>
      <c r="E205" s="53"/>
      <c r="F205" s="55"/>
      <c r="G205" s="63"/>
      <c r="H205" s="20"/>
      <c r="I205" s="21"/>
    </row>
    <row r="206" spans="2:9" s="44" customFormat="1" x14ac:dyDescent="0.25">
      <c r="B206" s="21"/>
      <c r="C206" s="62"/>
      <c r="D206" s="83"/>
      <c r="E206" s="53"/>
      <c r="F206" s="55"/>
      <c r="G206" s="63"/>
      <c r="H206" s="20"/>
      <c r="I206" s="61"/>
    </row>
    <row r="207" spans="2:9" s="44" customFormat="1" x14ac:dyDescent="0.25">
      <c r="B207" s="21"/>
      <c r="C207" s="62"/>
      <c r="D207" s="83"/>
      <c r="E207" s="53"/>
      <c r="F207" s="55"/>
      <c r="G207" s="63"/>
      <c r="H207" s="20"/>
      <c r="I207" s="61"/>
    </row>
    <row r="208" spans="2:9" s="44" customFormat="1" x14ac:dyDescent="0.25">
      <c r="B208" s="54"/>
      <c r="C208" s="62"/>
      <c r="D208" s="83"/>
      <c r="E208" s="53"/>
      <c r="F208" s="55"/>
      <c r="G208" s="63"/>
      <c r="H208" s="20"/>
      <c r="I208" s="21"/>
    </row>
    <row r="209" spans="2:9" s="44" customFormat="1" x14ac:dyDescent="0.25">
      <c r="B209" s="54"/>
      <c r="C209" s="53"/>
      <c r="D209" s="83"/>
      <c r="E209" s="53"/>
      <c r="F209" s="55"/>
      <c r="G209" s="63"/>
      <c r="H209" s="20"/>
      <c r="I209" s="61"/>
    </row>
    <row r="210" spans="2:9" s="44" customFormat="1" x14ac:dyDescent="0.25">
      <c r="B210" s="54"/>
      <c r="C210" s="53"/>
      <c r="D210" s="83"/>
      <c r="E210" s="53"/>
      <c r="F210" s="55"/>
      <c r="G210" s="63"/>
      <c r="H210" s="20"/>
      <c r="I210" s="21"/>
    </row>
    <row r="211" spans="2:9" s="44" customFormat="1" x14ac:dyDescent="0.25">
      <c r="B211" s="54"/>
      <c r="C211" s="53"/>
      <c r="D211" s="83"/>
      <c r="E211" s="53"/>
      <c r="F211" s="55"/>
      <c r="G211" s="63"/>
      <c r="H211" s="20"/>
      <c r="I211" s="21"/>
    </row>
    <row r="212" spans="2:9" s="44" customFormat="1" x14ac:dyDescent="0.25">
      <c r="B212" s="21"/>
      <c r="C212" s="53"/>
      <c r="D212" s="83"/>
      <c r="E212" s="53"/>
      <c r="F212" s="55"/>
      <c r="G212" s="56"/>
      <c r="H212" s="20"/>
      <c r="I212" s="21"/>
    </row>
    <row r="213" spans="2:9" s="44" customFormat="1" x14ac:dyDescent="0.25">
      <c r="B213" s="21"/>
      <c r="C213" s="62"/>
      <c r="D213" s="83"/>
      <c r="E213" s="53"/>
      <c r="F213" s="55"/>
      <c r="G213" s="56"/>
      <c r="H213" s="20"/>
      <c r="I213" s="21"/>
    </row>
    <row r="214" spans="2:9" s="44" customFormat="1" x14ac:dyDescent="0.25">
      <c r="B214" s="54"/>
      <c r="C214" s="62"/>
      <c r="D214" s="83"/>
      <c r="E214" s="53"/>
      <c r="F214" s="55"/>
      <c r="G214" s="63"/>
      <c r="H214" s="20"/>
      <c r="I214" s="61"/>
    </row>
    <row r="215" spans="2:9" s="44" customFormat="1" x14ac:dyDescent="0.25">
      <c r="B215" s="57"/>
      <c r="C215" s="58"/>
      <c r="D215" s="73"/>
      <c r="E215" s="58"/>
      <c r="F215" s="59"/>
      <c r="G215" s="56"/>
      <c r="H215" s="47"/>
      <c r="I215" s="21"/>
    </row>
    <row r="216" spans="2:9" s="44" customFormat="1" x14ac:dyDescent="0.25">
      <c r="B216" s="21"/>
      <c r="C216" s="62"/>
      <c r="D216" s="83"/>
      <c r="E216" s="53"/>
      <c r="F216" s="55"/>
      <c r="G216" s="63"/>
      <c r="H216" s="20"/>
      <c r="I216" s="21"/>
    </row>
    <row r="217" spans="2:9" s="44" customFormat="1" x14ac:dyDescent="0.25">
      <c r="B217" s="21"/>
      <c r="C217" s="62"/>
      <c r="D217" s="83"/>
      <c r="E217" s="53"/>
      <c r="F217" s="55"/>
      <c r="G217" s="63"/>
      <c r="H217" s="20"/>
      <c r="I217" s="21"/>
    </row>
    <row r="218" spans="2:9" s="44" customFormat="1" x14ac:dyDescent="0.25">
      <c r="B218" s="21"/>
      <c r="C218" s="62"/>
      <c r="D218" s="83"/>
      <c r="E218" s="53"/>
      <c r="F218" s="55"/>
      <c r="G218" s="63"/>
      <c r="H218" s="20"/>
      <c r="I218" s="21"/>
    </row>
    <row r="219" spans="2:9" s="44" customFormat="1" x14ac:dyDescent="0.25">
      <c r="B219" s="21"/>
      <c r="C219" s="53"/>
      <c r="D219" s="83"/>
      <c r="E219" s="53"/>
      <c r="F219" s="55"/>
      <c r="G219" s="63"/>
      <c r="H219" s="20"/>
      <c r="I219" s="61"/>
    </row>
    <row r="220" spans="2:9" s="44" customFormat="1" x14ac:dyDescent="0.25">
      <c r="B220" s="21"/>
      <c r="C220" s="62"/>
      <c r="D220" s="83"/>
      <c r="E220" s="53"/>
      <c r="F220" s="55"/>
      <c r="G220" s="63"/>
      <c r="H220" s="20"/>
      <c r="I220" s="21"/>
    </row>
    <row r="221" spans="2:9" s="44" customFormat="1" x14ac:dyDescent="0.25">
      <c r="B221" s="21"/>
      <c r="C221" s="53"/>
      <c r="D221" s="83"/>
      <c r="E221" s="53"/>
      <c r="F221" s="55"/>
      <c r="G221" s="63"/>
      <c r="H221" s="20"/>
      <c r="I221" s="21"/>
    </row>
    <row r="222" spans="2:9" s="44" customFormat="1" x14ac:dyDescent="0.25">
      <c r="B222" s="21"/>
      <c r="C222" s="53"/>
      <c r="D222" s="83"/>
      <c r="E222" s="53"/>
      <c r="F222" s="55"/>
      <c r="G222" s="63"/>
      <c r="H222" s="20"/>
      <c r="I222" s="21"/>
    </row>
    <row r="223" spans="2:9" s="44" customFormat="1" x14ac:dyDescent="0.25">
      <c r="B223" s="21"/>
      <c r="C223" s="53"/>
      <c r="D223" s="83"/>
      <c r="E223" s="53"/>
      <c r="F223" s="55"/>
      <c r="G223" s="63"/>
      <c r="H223" s="20"/>
      <c r="I223" s="61"/>
    </row>
    <row r="224" spans="2:9" s="44" customFormat="1" x14ac:dyDescent="0.25">
      <c r="B224" s="21"/>
      <c r="C224" s="62"/>
      <c r="D224" s="83"/>
      <c r="E224" s="53"/>
      <c r="F224" s="55"/>
      <c r="G224" s="63"/>
      <c r="H224" s="20"/>
      <c r="I224" s="21"/>
    </row>
    <row r="225" spans="2:9" s="44" customFormat="1" x14ac:dyDescent="0.25">
      <c r="B225" s="21"/>
      <c r="C225" s="53"/>
      <c r="D225" s="83"/>
      <c r="E225" s="53"/>
      <c r="F225" s="55"/>
      <c r="G225" s="63"/>
      <c r="H225" s="20"/>
      <c r="I225" s="21"/>
    </row>
    <row r="226" spans="2:9" s="44" customFormat="1" x14ac:dyDescent="0.25">
      <c r="B226" s="54"/>
      <c r="C226" s="62"/>
      <c r="D226" s="83"/>
      <c r="E226" s="53"/>
      <c r="F226" s="55"/>
      <c r="G226" s="63"/>
      <c r="H226" s="20"/>
      <c r="I226" s="21"/>
    </row>
    <row r="227" spans="2:9" s="44" customFormat="1" x14ac:dyDescent="0.25">
      <c r="B227" s="21"/>
      <c r="C227" s="62"/>
      <c r="D227" s="83"/>
      <c r="E227" s="53"/>
      <c r="F227" s="55"/>
      <c r="G227" s="56"/>
      <c r="H227" s="20"/>
      <c r="I227" s="21"/>
    </row>
    <row r="228" spans="2:9" s="44" customFormat="1" x14ac:dyDescent="0.25">
      <c r="B228" s="54"/>
      <c r="C228" s="62"/>
      <c r="D228" s="83"/>
      <c r="E228" s="53"/>
      <c r="F228" s="55"/>
      <c r="G228" s="63"/>
      <c r="H228" s="20"/>
      <c r="I228" s="21"/>
    </row>
    <row r="229" spans="2:9" s="44" customFormat="1" x14ac:dyDescent="0.25">
      <c r="B229" s="54"/>
      <c r="C229" s="62"/>
      <c r="D229" s="83"/>
      <c r="E229" s="53"/>
      <c r="F229" s="55"/>
      <c r="G229" s="63"/>
      <c r="H229" s="20"/>
      <c r="I229" s="21"/>
    </row>
    <row r="230" spans="2:9" s="44" customFormat="1" x14ac:dyDescent="0.25">
      <c r="B230" s="54"/>
      <c r="C230" s="62"/>
      <c r="D230" s="83"/>
      <c r="E230" s="53"/>
      <c r="F230" s="55"/>
      <c r="G230" s="63"/>
      <c r="H230" s="20"/>
      <c r="I230" s="21"/>
    </row>
    <row r="231" spans="2:9" s="44" customFormat="1" x14ac:dyDescent="0.25">
      <c r="B231" s="21"/>
      <c r="C231" s="53"/>
      <c r="D231" s="83"/>
      <c r="E231" s="53"/>
      <c r="F231" s="55"/>
      <c r="G231" s="56"/>
      <c r="H231" s="20"/>
      <c r="I231" s="61"/>
    </row>
    <row r="232" spans="2:9" s="44" customFormat="1" x14ac:dyDescent="0.25">
      <c r="B232" s="21"/>
      <c r="C232" s="62"/>
      <c r="D232" s="83"/>
      <c r="E232" s="53"/>
      <c r="F232" s="55"/>
      <c r="G232" s="56"/>
      <c r="H232" s="20"/>
      <c r="I232" s="61"/>
    </row>
    <row r="233" spans="2:9" s="44" customFormat="1" x14ac:dyDescent="0.25">
      <c r="B233" s="21"/>
      <c r="C233" s="53"/>
      <c r="D233" s="83"/>
      <c r="E233" s="53"/>
      <c r="F233" s="55"/>
      <c r="G233" s="56"/>
      <c r="H233" s="20"/>
      <c r="I233" s="21"/>
    </row>
    <row r="234" spans="2:9" s="44" customFormat="1" x14ac:dyDescent="0.25">
      <c r="B234" s="21"/>
      <c r="C234" s="53"/>
      <c r="D234" s="83"/>
      <c r="E234" s="53"/>
      <c r="F234" s="55"/>
      <c r="G234" s="56"/>
      <c r="H234" s="20"/>
      <c r="I234" s="21"/>
    </row>
    <row r="235" spans="2:9" s="44" customFormat="1" x14ac:dyDescent="0.25">
      <c r="B235" s="54"/>
      <c r="C235" s="62"/>
      <c r="D235" s="83"/>
      <c r="E235" s="53"/>
      <c r="F235" s="55"/>
      <c r="G235" s="63"/>
      <c r="H235" s="48"/>
      <c r="I235" s="21"/>
    </row>
    <row r="236" spans="2:9" s="44" customFormat="1" x14ac:dyDescent="0.25">
      <c r="B236" s="57"/>
      <c r="C236" s="58"/>
      <c r="D236" s="73"/>
      <c r="E236" s="58"/>
      <c r="F236" s="57"/>
      <c r="G236" s="60"/>
      <c r="H236" s="47"/>
      <c r="I236" s="21"/>
    </row>
    <row r="237" spans="2:9" s="44" customFormat="1" x14ac:dyDescent="0.25">
      <c r="B237" s="54"/>
      <c r="C237" s="62"/>
      <c r="D237" s="83"/>
      <c r="E237" s="53"/>
      <c r="F237" s="55"/>
      <c r="G237" s="63"/>
      <c r="H237" s="48"/>
      <c r="I237" s="21"/>
    </row>
    <row r="238" spans="2:9" s="44" customFormat="1" x14ac:dyDescent="0.25">
      <c r="B238" s="54"/>
      <c r="C238" s="62"/>
      <c r="D238" s="83"/>
      <c r="E238" s="53"/>
      <c r="F238" s="55"/>
      <c r="G238" s="63"/>
      <c r="H238" s="48"/>
      <c r="I238" s="21"/>
    </row>
    <row r="239" spans="2:9" s="44" customFormat="1" x14ac:dyDescent="0.25">
      <c r="B239" s="54"/>
      <c r="C239" s="62"/>
      <c r="D239" s="83"/>
      <c r="E239" s="53"/>
      <c r="F239" s="55"/>
      <c r="G239" s="63"/>
      <c r="H239" s="48"/>
      <c r="I239" s="21"/>
    </row>
    <row r="240" spans="2:9" s="44" customFormat="1" x14ac:dyDescent="0.25">
      <c r="B240" s="54"/>
      <c r="C240" s="62"/>
      <c r="D240" s="83"/>
      <c r="E240" s="53"/>
      <c r="F240" s="55"/>
      <c r="G240" s="63"/>
      <c r="H240" s="48"/>
      <c r="I240" s="21"/>
    </row>
    <row r="241" spans="2:9" s="44" customFormat="1" x14ac:dyDescent="0.25">
      <c r="B241" s="54"/>
      <c r="C241" s="62"/>
      <c r="D241" s="83"/>
      <c r="E241" s="53"/>
      <c r="F241" s="55"/>
      <c r="G241" s="63"/>
      <c r="H241" s="48"/>
      <c r="I241" s="21"/>
    </row>
    <row r="242" spans="2:9" s="44" customFormat="1" x14ac:dyDescent="0.25">
      <c r="B242" s="54"/>
      <c r="C242" s="62"/>
      <c r="D242" s="83"/>
      <c r="E242" s="53"/>
      <c r="F242" s="55"/>
      <c r="G242" s="63"/>
      <c r="H242" s="48"/>
      <c r="I242" s="21"/>
    </row>
    <row r="243" spans="2:9" s="44" customFormat="1" x14ac:dyDescent="0.25">
      <c r="B243" s="54"/>
      <c r="C243" s="62"/>
      <c r="D243" s="83"/>
      <c r="E243" s="53"/>
      <c r="F243" s="55"/>
      <c r="G243" s="63"/>
      <c r="H243" s="48"/>
      <c r="I243" s="21"/>
    </row>
    <row r="244" spans="2:9" s="44" customFormat="1" x14ac:dyDescent="0.25">
      <c r="B244" s="54"/>
      <c r="C244" s="62"/>
      <c r="D244" s="83"/>
      <c r="E244" s="53"/>
      <c r="F244" s="55"/>
      <c r="G244" s="63"/>
      <c r="H244" s="48"/>
      <c r="I244" s="21"/>
    </row>
    <row r="245" spans="2:9" s="44" customFormat="1" x14ac:dyDescent="0.25">
      <c r="B245" s="54"/>
      <c r="C245" s="62"/>
      <c r="D245" s="83"/>
      <c r="E245" s="53"/>
      <c r="F245" s="55"/>
      <c r="G245" s="63"/>
      <c r="H245" s="48"/>
      <c r="I245" s="21"/>
    </row>
    <row r="246" spans="2:9" s="44" customFormat="1" x14ac:dyDescent="0.25">
      <c r="B246" s="54"/>
      <c r="C246" s="62"/>
      <c r="D246" s="83"/>
      <c r="E246" s="53"/>
      <c r="F246" s="55"/>
      <c r="G246" s="63"/>
      <c r="H246" s="20"/>
      <c r="I246" s="21"/>
    </row>
    <row r="247" spans="2:9" s="44" customFormat="1" x14ac:dyDescent="0.25">
      <c r="B247" s="54"/>
      <c r="C247" s="62"/>
      <c r="D247" s="83"/>
      <c r="E247" s="53"/>
      <c r="F247" s="55"/>
      <c r="G247" s="63"/>
      <c r="H247" s="20"/>
      <c r="I247" s="21"/>
    </row>
    <row r="248" spans="2:9" s="44" customFormat="1" x14ac:dyDescent="0.25">
      <c r="B248" s="21"/>
      <c r="C248" s="53"/>
      <c r="D248" s="83"/>
      <c r="E248" s="53"/>
      <c r="F248" s="55"/>
      <c r="G248" s="56"/>
      <c r="H248" s="20"/>
      <c r="I248" s="21"/>
    </row>
    <row r="249" spans="2:9" s="44" customFormat="1" x14ac:dyDescent="0.25">
      <c r="B249" s="21"/>
      <c r="C249" s="62"/>
      <c r="D249" s="83"/>
      <c r="E249" s="53"/>
      <c r="F249" s="55"/>
      <c r="G249" s="56"/>
      <c r="H249" s="20"/>
      <c r="I249" s="21"/>
    </row>
    <row r="250" spans="2:9" s="44" customFormat="1" x14ac:dyDescent="0.25">
      <c r="B250" s="21"/>
      <c r="C250" s="62"/>
      <c r="D250" s="83"/>
      <c r="E250" s="53"/>
      <c r="F250" s="55"/>
      <c r="G250" s="56"/>
      <c r="H250" s="20"/>
      <c r="I250" s="21"/>
    </row>
    <row r="251" spans="2:9" s="44" customFormat="1" x14ac:dyDescent="0.25">
      <c r="B251" s="21"/>
      <c r="C251" s="53"/>
      <c r="D251" s="83"/>
      <c r="E251" s="53"/>
      <c r="F251" s="55"/>
      <c r="G251" s="56"/>
      <c r="H251" s="20"/>
      <c r="I251" s="21"/>
    </row>
    <row r="252" spans="2:9" s="44" customFormat="1" x14ac:dyDescent="0.25">
      <c r="B252" s="54"/>
      <c r="C252" s="62"/>
      <c r="D252" s="83"/>
      <c r="E252" s="53"/>
      <c r="F252" s="55"/>
      <c r="G252" s="63"/>
      <c r="H252" s="20"/>
      <c r="I252" s="21"/>
    </row>
    <row r="253" spans="2:9" s="44" customFormat="1" x14ac:dyDescent="0.25">
      <c r="B253" s="54"/>
      <c r="C253" s="62"/>
      <c r="D253" s="83"/>
      <c r="E253" s="53"/>
      <c r="F253" s="55"/>
      <c r="G253" s="63"/>
      <c r="H253" s="20"/>
      <c r="I253" s="21"/>
    </row>
    <row r="254" spans="2:9" s="44" customFormat="1" x14ac:dyDescent="0.25">
      <c r="B254" s="54"/>
      <c r="C254" s="62"/>
      <c r="D254" s="83"/>
      <c r="E254" s="53"/>
      <c r="F254" s="55"/>
      <c r="G254" s="63"/>
      <c r="H254" s="20"/>
      <c r="I254" s="21"/>
    </row>
    <row r="255" spans="2:9" s="44" customFormat="1" x14ac:dyDescent="0.25">
      <c r="B255" s="54"/>
      <c r="C255" s="62"/>
      <c r="D255" s="83"/>
      <c r="E255" s="53"/>
      <c r="F255" s="55"/>
      <c r="G255" s="63"/>
      <c r="H255" s="20"/>
      <c r="I255" s="21"/>
    </row>
    <row r="256" spans="2:9" s="44" customFormat="1" x14ac:dyDescent="0.25">
      <c r="B256" s="54"/>
      <c r="C256" s="62"/>
      <c r="D256" s="83"/>
      <c r="E256" s="53"/>
      <c r="F256" s="55"/>
      <c r="G256" s="63"/>
      <c r="H256" s="20"/>
      <c r="I256" s="21"/>
    </row>
    <row r="257" spans="2:9" s="44" customFormat="1" x14ac:dyDescent="0.25">
      <c r="B257" s="54"/>
      <c r="C257" s="62"/>
      <c r="D257" s="83"/>
      <c r="E257" s="53"/>
      <c r="F257" s="55"/>
      <c r="G257" s="63"/>
      <c r="H257" s="20"/>
      <c r="I257" s="21"/>
    </row>
    <row r="258" spans="2:9" s="44" customFormat="1" x14ac:dyDescent="0.25">
      <c r="B258" s="57"/>
      <c r="C258" s="58"/>
      <c r="D258" s="73"/>
      <c r="E258" s="58"/>
      <c r="F258" s="59"/>
      <c r="G258" s="60"/>
      <c r="H258" s="47"/>
      <c r="I258" s="21"/>
    </row>
    <row r="259" spans="2:9" s="44" customFormat="1" x14ac:dyDescent="0.25">
      <c r="B259" s="21"/>
      <c r="C259" s="53"/>
      <c r="D259" s="83"/>
      <c r="E259" s="53"/>
      <c r="F259" s="55"/>
      <c r="G259" s="56"/>
      <c r="H259" s="20"/>
      <c r="I259" s="21"/>
    </row>
    <row r="260" spans="2:9" s="44" customFormat="1" x14ac:dyDescent="0.25">
      <c r="B260" s="57"/>
      <c r="C260" s="58"/>
      <c r="D260" s="73"/>
      <c r="E260" s="58"/>
      <c r="F260" s="59"/>
      <c r="G260" s="60"/>
      <c r="H260" s="47"/>
      <c r="I260" s="21"/>
    </row>
    <row r="261" spans="2:9" s="44" customFormat="1" x14ac:dyDescent="0.25">
      <c r="B261" s="21"/>
      <c r="C261" s="53"/>
      <c r="D261" s="83"/>
      <c r="E261" s="53"/>
      <c r="F261" s="55"/>
      <c r="G261" s="56"/>
      <c r="H261" s="20"/>
      <c r="I261" s="21"/>
    </row>
    <row r="262" spans="2:9" s="44" customFormat="1" x14ac:dyDescent="0.25">
      <c r="D262" s="72"/>
      <c r="E262" s="79"/>
    </row>
    <row r="263" spans="2:9" s="44" customFormat="1" x14ac:dyDescent="0.25">
      <c r="B263" s="21"/>
      <c r="C263" s="53"/>
      <c r="D263" s="83"/>
      <c r="E263" s="53"/>
      <c r="F263" s="55"/>
      <c r="G263" s="63"/>
      <c r="H263" s="20"/>
      <c r="I263" s="61"/>
    </row>
    <row r="264" spans="2:9" s="44" customFormat="1" x14ac:dyDescent="0.25">
      <c r="B264" s="21"/>
      <c r="C264" s="53"/>
      <c r="D264" s="83"/>
      <c r="E264" s="53"/>
      <c r="F264" s="55"/>
      <c r="G264" s="63"/>
      <c r="H264" s="20"/>
      <c r="I264" s="61"/>
    </row>
    <row r="265" spans="2:9" s="44" customFormat="1" x14ac:dyDescent="0.25">
      <c r="B265" s="21"/>
      <c r="C265" s="62"/>
      <c r="D265" s="83"/>
      <c r="E265" s="53"/>
      <c r="F265" s="55"/>
      <c r="G265" s="63"/>
      <c r="H265" s="20"/>
      <c r="I265" s="21"/>
    </row>
    <row r="266" spans="2:9" s="44" customFormat="1" x14ac:dyDescent="0.25">
      <c r="B266" s="54"/>
      <c r="C266" s="62"/>
      <c r="D266" s="83"/>
      <c r="E266" s="53"/>
      <c r="F266" s="55"/>
      <c r="G266" s="63"/>
      <c r="H266" s="48"/>
      <c r="I266" s="21"/>
    </row>
    <row r="267" spans="2:9" s="44" customFormat="1" x14ac:dyDescent="0.25">
      <c r="B267" s="54"/>
      <c r="C267" s="62"/>
      <c r="D267" s="83"/>
      <c r="E267" s="53"/>
      <c r="F267" s="55"/>
      <c r="G267" s="63"/>
      <c r="H267" s="20"/>
      <c r="I267" s="21"/>
    </row>
    <row r="268" spans="2:9" s="44" customFormat="1" x14ac:dyDescent="0.25">
      <c r="B268" s="21"/>
      <c r="C268" s="62"/>
      <c r="D268" s="83"/>
      <c r="E268" s="53"/>
      <c r="F268" s="65"/>
      <c r="G268" s="63"/>
      <c r="H268" s="20"/>
      <c r="I268" s="21"/>
    </row>
    <row r="269" spans="2:9" s="44" customFormat="1" x14ac:dyDescent="0.25">
      <c r="B269" s="21"/>
      <c r="C269" s="62"/>
      <c r="D269" s="83"/>
      <c r="E269" s="53"/>
      <c r="F269" s="65"/>
      <c r="G269" s="63"/>
      <c r="H269" s="20"/>
      <c r="I269" s="21"/>
    </row>
    <row r="270" spans="2:9" s="44" customFormat="1" x14ac:dyDescent="0.25">
      <c r="B270" s="54"/>
      <c r="C270" s="62"/>
      <c r="D270" s="83"/>
      <c r="E270" s="53"/>
      <c r="F270" s="55"/>
      <c r="G270" s="63"/>
      <c r="H270" s="20"/>
      <c r="I270" s="21"/>
    </row>
    <row r="271" spans="2:9" s="44" customFormat="1" x14ac:dyDescent="0.25">
      <c r="B271" s="54"/>
      <c r="C271" s="62"/>
      <c r="D271" s="83"/>
      <c r="E271" s="53"/>
      <c r="F271" s="55"/>
      <c r="G271" s="63"/>
      <c r="H271" s="20"/>
      <c r="I271" s="21"/>
    </row>
    <row r="272" spans="2:9" s="44" customFormat="1" x14ac:dyDescent="0.25">
      <c r="B272" s="54"/>
      <c r="C272" s="62"/>
      <c r="D272" s="83"/>
      <c r="E272" s="53"/>
      <c r="F272" s="55"/>
      <c r="G272" s="63"/>
      <c r="H272" s="20"/>
      <c r="I272" s="21"/>
    </row>
    <row r="273" spans="2:9" s="44" customFormat="1" x14ac:dyDescent="0.25">
      <c r="B273" s="21"/>
      <c r="C273" s="62"/>
      <c r="D273" s="83"/>
      <c r="E273" s="53"/>
      <c r="F273" s="65"/>
      <c r="G273" s="63"/>
      <c r="H273" s="20"/>
      <c r="I273" s="21"/>
    </row>
    <row r="274" spans="2:9" s="44" customFormat="1" x14ac:dyDescent="0.25">
      <c r="B274" s="21"/>
      <c r="C274" s="62"/>
      <c r="D274" s="83"/>
      <c r="E274" s="53"/>
      <c r="F274" s="55"/>
      <c r="G274" s="63"/>
      <c r="H274" s="20"/>
      <c r="I274" s="21"/>
    </row>
    <row r="275" spans="2:9" s="44" customFormat="1" x14ac:dyDescent="0.25">
      <c r="B275" s="54"/>
      <c r="C275" s="62"/>
      <c r="D275" s="83"/>
      <c r="E275" s="53"/>
      <c r="F275" s="55"/>
      <c r="G275" s="63"/>
      <c r="H275" s="20"/>
      <c r="I275" s="21"/>
    </row>
    <row r="276" spans="2:9" s="44" customFormat="1" x14ac:dyDescent="0.25">
      <c r="B276" s="54"/>
      <c r="C276" s="62"/>
      <c r="D276" s="83"/>
      <c r="E276" s="53"/>
      <c r="F276" s="55"/>
      <c r="G276" s="63"/>
      <c r="H276" s="20"/>
      <c r="I276" s="21"/>
    </row>
    <row r="277" spans="2:9" s="44" customFormat="1" x14ac:dyDescent="0.25">
      <c r="B277" s="57"/>
      <c r="C277" s="58"/>
      <c r="D277" s="73"/>
      <c r="E277" s="58"/>
      <c r="F277" s="59"/>
      <c r="G277" s="60"/>
      <c r="H277" s="47"/>
      <c r="I277" s="21"/>
    </row>
    <row r="278" spans="2:9" s="44" customFormat="1" x14ac:dyDescent="0.25">
      <c r="B278" s="57"/>
      <c r="C278" s="58"/>
      <c r="D278" s="73"/>
      <c r="E278" s="58"/>
      <c r="F278" s="59"/>
      <c r="G278" s="60"/>
      <c r="H278" s="47"/>
      <c r="I278" s="21"/>
    </row>
    <row r="279" spans="2:9" s="44" customFormat="1" x14ac:dyDescent="0.25">
      <c r="B279" s="57"/>
      <c r="C279" s="58"/>
      <c r="D279" s="73"/>
      <c r="E279" s="58"/>
      <c r="F279" s="59"/>
      <c r="G279" s="60"/>
      <c r="H279" s="47"/>
      <c r="I279" s="21"/>
    </row>
    <row r="280" spans="2:9" s="44" customFormat="1" x14ac:dyDescent="0.25">
      <c r="B280" s="57"/>
      <c r="C280" s="58"/>
      <c r="D280" s="73"/>
      <c r="E280" s="58"/>
      <c r="F280" s="59"/>
      <c r="G280" s="60"/>
      <c r="H280" s="47"/>
      <c r="I280" s="21"/>
    </row>
    <row r="281" spans="2:9" s="44" customFormat="1" x14ac:dyDescent="0.25">
      <c r="B281" s="57"/>
      <c r="C281" s="58"/>
      <c r="D281" s="73"/>
      <c r="E281" s="58"/>
      <c r="F281" s="59"/>
      <c r="G281" s="60"/>
      <c r="H281" s="47"/>
      <c r="I281" s="21"/>
    </row>
    <row r="282" spans="2:9" s="44" customFormat="1" x14ac:dyDescent="0.25">
      <c r="B282" s="21"/>
      <c r="C282" s="62"/>
      <c r="D282" s="83"/>
      <c r="E282" s="53"/>
      <c r="F282" s="55"/>
      <c r="G282" s="63"/>
      <c r="H282" s="20"/>
      <c r="I282" s="61"/>
    </row>
    <row r="283" spans="2:9" s="44" customFormat="1" x14ac:dyDescent="0.25">
      <c r="B283" s="21"/>
      <c r="C283" s="62"/>
      <c r="D283" s="83"/>
      <c r="E283" s="53"/>
      <c r="F283" s="55"/>
      <c r="G283" s="63"/>
      <c r="H283" s="20"/>
      <c r="I283" s="61"/>
    </row>
    <row r="284" spans="2:9" s="44" customFormat="1" x14ac:dyDescent="0.25">
      <c r="B284" s="21"/>
      <c r="C284" s="62"/>
      <c r="D284" s="83"/>
      <c r="E284" s="53"/>
      <c r="F284" s="55"/>
      <c r="G284" s="63"/>
      <c r="H284" s="20"/>
      <c r="I284" s="21"/>
    </row>
    <row r="285" spans="2:9" s="44" customFormat="1" x14ac:dyDescent="0.25">
      <c r="B285" s="54"/>
      <c r="C285" s="62"/>
      <c r="D285" s="83"/>
      <c r="E285" s="53"/>
      <c r="F285" s="55"/>
      <c r="G285" s="63"/>
      <c r="H285" s="20"/>
      <c r="I285" s="21"/>
    </row>
    <row r="286" spans="2:9" s="44" customFormat="1" x14ac:dyDescent="0.25">
      <c r="B286" s="54"/>
      <c r="C286" s="62"/>
      <c r="D286" s="83"/>
      <c r="E286" s="53"/>
      <c r="F286" s="55"/>
      <c r="G286" s="63"/>
      <c r="H286" s="20"/>
      <c r="I286" s="61"/>
    </row>
    <row r="287" spans="2:9" s="44" customFormat="1" x14ac:dyDescent="0.25">
      <c r="B287" s="21"/>
      <c r="C287" s="53"/>
      <c r="D287" s="83"/>
      <c r="E287" s="53"/>
      <c r="F287" s="55"/>
      <c r="G287" s="63"/>
      <c r="H287" s="20"/>
      <c r="I287" s="61"/>
    </row>
    <row r="288" spans="2:9" s="44" customFormat="1" x14ac:dyDescent="0.25">
      <c r="B288" s="21"/>
      <c r="C288" s="53"/>
      <c r="D288" s="83"/>
      <c r="E288" s="53"/>
      <c r="F288" s="55"/>
      <c r="G288" s="63"/>
      <c r="H288" s="20"/>
      <c r="I288" s="21"/>
    </row>
    <row r="289" spans="2:9" s="44" customFormat="1" x14ac:dyDescent="0.25">
      <c r="B289" s="54"/>
      <c r="C289" s="62"/>
      <c r="D289" s="83"/>
      <c r="E289" s="53"/>
      <c r="F289" s="55"/>
      <c r="G289" s="63"/>
      <c r="H289" s="20"/>
      <c r="I289" s="21"/>
    </row>
    <row r="290" spans="2:9" s="44" customFormat="1" x14ac:dyDescent="0.25">
      <c r="B290" s="21"/>
      <c r="C290" s="53"/>
      <c r="D290" s="83"/>
      <c r="E290" s="53"/>
      <c r="F290" s="55"/>
      <c r="G290" s="63"/>
      <c r="H290" s="20"/>
      <c r="I290" s="21"/>
    </row>
    <row r="291" spans="2:9" s="44" customFormat="1" x14ac:dyDescent="0.25">
      <c r="B291" s="54"/>
      <c r="C291" s="62"/>
      <c r="D291" s="83"/>
      <c r="E291" s="53"/>
      <c r="F291" s="55"/>
      <c r="G291" s="63"/>
      <c r="H291" s="20"/>
      <c r="I291" s="21"/>
    </row>
    <row r="292" spans="2:9" s="44" customFormat="1" x14ac:dyDescent="0.25">
      <c r="B292" s="21"/>
      <c r="C292" s="53"/>
      <c r="D292" s="83"/>
      <c r="E292" s="53"/>
      <c r="F292" s="55"/>
      <c r="G292" s="56"/>
      <c r="H292" s="20"/>
      <c r="I292" s="21"/>
    </row>
    <row r="293" spans="2:9" s="44" customFormat="1" x14ac:dyDescent="0.25">
      <c r="B293" s="21"/>
      <c r="C293" s="62"/>
      <c r="D293" s="83"/>
      <c r="E293" s="53"/>
      <c r="F293" s="55"/>
      <c r="G293" s="56"/>
      <c r="H293" s="20"/>
      <c r="I293" s="21"/>
    </row>
    <row r="294" spans="2:9" s="44" customFormat="1" x14ac:dyDescent="0.25">
      <c r="B294" s="54"/>
      <c r="C294" s="62"/>
      <c r="D294" s="83"/>
      <c r="E294" s="53"/>
      <c r="F294" s="55"/>
      <c r="G294" s="63"/>
      <c r="H294" s="20"/>
      <c r="I294" s="21"/>
    </row>
    <row r="295" spans="2:9" s="44" customFormat="1" x14ac:dyDescent="0.25">
      <c r="B295" s="54"/>
      <c r="C295" s="62"/>
      <c r="D295" s="83"/>
      <c r="E295" s="53"/>
      <c r="F295" s="55"/>
      <c r="G295" s="63"/>
      <c r="H295" s="20"/>
      <c r="I295" s="21"/>
    </row>
    <row r="296" spans="2:9" s="44" customFormat="1" x14ac:dyDescent="0.25">
      <c r="B296" s="54"/>
      <c r="C296" s="62"/>
      <c r="D296" s="83"/>
      <c r="E296" s="53"/>
      <c r="F296" s="55"/>
      <c r="G296" s="63"/>
      <c r="H296" s="20"/>
      <c r="I296" s="21"/>
    </row>
    <row r="297" spans="2:9" s="44" customFormat="1" x14ac:dyDescent="0.25">
      <c r="B297" s="54"/>
      <c r="C297" s="62"/>
      <c r="D297" s="83"/>
      <c r="E297" s="53"/>
      <c r="F297" s="55"/>
      <c r="G297" s="63"/>
      <c r="H297" s="20"/>
      <c r="I297" s="21"/>
    </row>
    <row r="298" spans="2:9" s="44" customFormat="1" x14ac:dyDescent="0.25">
      <c r="B298" s="21"/>
      <c r="C298" s="53"/>
      <c r="D298" s="83"/>
      <c r="E298" s="53"/>
      <c r="F298" s="55"/>
      <c r="G298" s="63"/>
      <c r="H298" s="20"/>
      <c r="I298" s="61"/>
    </row>
    <row r="299" spans="2:9" s="44" customFormat="1" x14ac:dyDescent="0.25">
      <c r="B299" s="21"/>
      <c r="C299" s="53"/>
      <c r="D299" s="83"/>
      <c r="E299" s="53"/>
      <c r="F299" s="55"/>
      <c r="G299" s="63"/>
      <c r="H299" s="20"/>
      <c r="I299" s="21"/>
    </row>
    <row r="300" spans="2:9" s="44" customFormat="1" x14ac:dyDescent="0.25">
      <c r="B300" s="21"/>
      <c r="C300" s="53"/>
      <c r="D300" s="83"/>
      <c r="E300" s="53"/>
      <c r="F300" s="55"/>
      <c r="G300" s="63"/>
      <c r="H300" s="20"/>
      <c r="I300" s="21"/>
    </row>
    <row r="301" spans="2:9" s="44" customFormat="1" x14ac:dyDescent="0.25">
      <c r="B301" s="21"/>
      <c r="C301" s="53"/>
      <c r="D301" s="83"/>
      <c r="E301" s="53"/>
      <c r="F301" s="55"/>
      <c r="G301" s="55"/>
      <c r="H301" s="20"/>
      <c r="I301" s="21"/>
    </row>
    <row r="302" spans="2:9" s="44" customFormat="1" x14ac:dyDescent="0.25">
      <c r="B302" s="57"/>
      <c r="C302" s="58"/>
      <c r="D302" s="73"/>
      <c r="E302" s="58"/>
      <c r="F302" s="59"/>
      <c r="G302" s="60"/>
      <c r="H302" s="47"/>
      <c r="I302" s="21"/>
    </row>
    <row r="303" spans="2:9" s="44" customFormat="1" x14ac:dyDescent="0.25">
      <c r="B303" s="54"/>
      <c r="C303" s="62"/>
      <c r="D303" s="83"/>
      <c r="E303" s="53"/>
      <c r="F303" s="55"/>
      <c r="G303" s="63"/>
      <c r="H303" s="48"/>
      <c r="I303" s="61"/>
    </row>
    <row r="304" spans="2:9" s="44" customFormat="1" x14ac:dyDescent="0.25">
      <c r="B304" s="21"/>
      <c r="C304" s="53"/>
      <c r="D304" s="83"/>
      <c r="E304" s="53"/>
      <c r="F304" s="55"/>
      <c r="G304" s="63"/>
      <c r="H304" s="20"/>
      <c r="I304" s="61"/>
    </row>
    <row r="305" spans="2:9" s="44" customFormat="1" x14ac:dyDescent="0.25">
      <c r="B305" s="21"/>
      <c r="C305" s="53"/>
      <c r="D305" s="83"/>
      <c r="E305" s="53"/>
      <c r="F305" s="55"/>
      <c r="G305" s="63"/>
      <c r="H305" s="20"/>
      <c r="I305" s="61"/>
    </row>
    <row r="306" spans="2:9" s="44" customFormat="1" x14ac:dyDescent="0.25">
      <c r="B306" s="21"/>
      <c r="C306" s="53"/>
      <c r="D306" s="83"/>
      <c r="E306" s="53"/>
      <c r="F306" s="55"/>
      <c r="G306" s="63"/>
      <c r="H306" s="20"/>
      <c r="I306" s="21"/>
    </row>
    <row r="307" spans="2:9" s="44" customFormat="1" x14ac:dyDescent="0.25">
      <c r="B307" s="21"/>
      <c r="C307" s="62"/>
      <c r="D307" s="83"/>
      <c r="E307" s="53"/>
      <c r="F307" s="55"/>
      <c r="G307" s="63"/>
      <c r="H307" s="20"/>
      <c r="I307" s="61"/>
    </row>
    <row r="308" spans="2:9" s="44" customFormat="1" x14ac:dyDescent="0.25">
      <c r="B308" s="54"/>
      <c r="C308" s="62"/>
      <c r="D308" s="83"/>
      <c r="E308" s="53"/>
      <c r="F308" s="55"/>
      <c r="G308" s="63"/>
      <c r="H308" s="20"/>
      <c r="I308" s="21"/>
    </row>
    <row r="309" spans="2:9" s="44" customFormat="1" x14ac:dyDescent="0.25">
      <c r="B309" s="21"/>
      <c r="C309" s="53"/>
      <c r="D309" s="83"/>
      <c r="E309" s="53"/>
      <c r="F309" s="55"/>
      <c r="G309" s="63"/>
      <c r="H309" s="20"/>
      <c r="I309" s="21"/>
    </row>
    <row r="310" spans="2:9" s="44" customFormat="1" x14ac:dyDescent="0.25">
      <c r="B310" s="21"/>
      <c r="C310" s="53"/>
      <c r="D310" s="83"/>
      <c r="E310" s="53"/>
      <c r="F310" s="55"/>
      <c r="G310" s="63"/>
      <c r="H310" s="20"/>
      <c r="I310" s="21"/>
    </row>
    <row r="311" spans="2:9" s="44" customFormat="1" x14ac:dyDescent="0.25">
      <c r="B311" s="57"/>
      <c r="C311" s="58"/>
      <c r="D311" s="83"/>
      <c r="E311" s="58"/>
      <c r="F311" s="57"/>
      <c r="G311" s="60"/>
      <c r="H311" s="47"/>
      <c r="I311" s="21"/>
    </row>
    <row r="312" spans="2:9" s="44" customFormat="1" x14ac:dyDescent="0.25">
      <c r="B312" s="21"/>
      <c r="C312" s="53"/>
      <c r="D312" s="83"/>
      <c r="E312" s="53"/>
      <c r="F312" s="55"/>
      <c r="G312" s="63"/>
      <c r="H312" s="20"/>
      <c r="I312" s="21"/>
    </row>
    <row r="313" spans="2:9" s="44" customFormat="1" x14ac:dyDescent="0.25">
      <c r="B313" s="21"/>
      <c r="C313" s="53"/>
      <c r="D313" s="83"/>
      <c r="E313" s="53"/>
      <c r="F313" s="55"/>
      <c r="G313" s="63"/>
      <c r="H313" s="20"/>
      <c r="I313" s="21"/>
    </row>
    <row r="314" spans="2:9" s="44" customFormat="1" x14ac:dyDescent="0.25">
      <c r="B314" s="54"/>
      <c r="C314" s="62"/>
      <c r="D314" s="83"/>
      <c r="E314" s="53"/>
      <c r="F314" s="55"/>
      <c r="G314" s="63"/>
      <c r="H314" s="20"/>
      <c r="I314" s="21"/>
    </row>
    <row r="315" spans="2:9" s="44" customFormat="1" x14ac:dyDescent="0.25">
      <c r="B315" s="21"/>
      <c r="C315" s="53"/>
      <c r="D315" s="83"/>
      <c r="E315" s="53"/>
      <c r="F315" s="55"/>
      <c r="G315" s="56"/>
      <c r="H315" s="20"/>
      <c r="I315" s="21"/>
    </row>
    <row r="316" spans="2:9" s="44" customFormat="1" x14ac:dyDescent="0.25">
      <c r="B316" s="21"/>
      <c r="C316" s="62"/>
      <c r="D316" s="83"/>
      <c r="E316" s="53"/>
      <c r="F316" s="55"/>
      <c r="G316" s="56"/>
      <c r="H316" s="20"/>
      <c r="I316" s="21"/>
    </row>
    <row r="317" spans="2:9" s="44" customFormat="1" x14ac:dyDescent="0.25">
      <c r="B317" s="21"/>
      <c r="C317" s="53"/>
      <c r="D317" s="83"/>
      <c r="E317" s="53"/>
      <c r="F317" s="55"/>
      <c r="G317" s="56"/>
      <c r="H317" s="20"/>
      <c r="I317" s="21"/>
    </row>
    <row r="318" spans="2:9" s="44" customFormat="1" x14ac:dyDescent="0.25">
      <c r="B318" s="54"/>
      <c r="C318" s="62"/>
      <c r="D318" s="83"/>
      <c r="E318" s="53"/>
      <c r="F318" s="55"/>
      <c r="G318" s="63"/>
      <c r="H318" s="20"/>
      <c r="I318" s="21"/>
    </row>
    <row r="319" spans="2:9" s="44" customFormat="1" x14ac:dyDescent="0.25">
      <c r="B319" s="54"/>
      <c r="C319" s="62"/>
      <c r="D319" s="83"/>
      <c r="E319" s="53"/>
      <c r="F319" s="55"/>
      <c r="G319" s="63"/>
      <c r="H319" s="20"/>
      <c r="I319" s="21"/>
    </row>
    <row r="320" spans="2:9" s="44" customFormat="1" x14ac:dyDescent="0.25">
      <c r="B320" s="54"/>
      <c r="C320" s="62"/>
      <c r="D320" s="83"/>
      <c r="E320" s="53"/>
      <c r="F320" s="55"/>
      <c r="G320" s="63"/>
      <c r="H320" s="20"/>
      <c r="I320" s="21"/>
    </row>
    <row r="321" spans="2:9" s="44" customFormat="1" x14ac:dyDescent="0.25">
      <c r="B321" s="54"/>
      <c r="C321" s="62"/>
      <c r="D321" s="83"/>
      <c r="E321" s="53"/>
      <c r="F321" s="55"/>
      <c r="G321" s="56"/>
      <c r="H321" s="20"/>
      <c r="I321" s="21"/>
    </row>
    <row r="322" spans="2:9" s="44" customFormat="1" x14ac:dyDescent="0.25">
      <c r="B322" s="54"/>
      <c r="C322" s="62"/>
      <c r="D322" s="83"/>
      <c r="E322" s="53"/>
      <c r="F322" s="55"/>
      <c r="G322" s="56"/>
      <c r="H322" s="20"/>
      <c r="I322" s="21"/>
    </row>
    <row r="323" spans="2:9" s="44" customFormat="1" x14ac:dyDescent="0.25">
      <c r="B323" s="54"/>
      <c r="C323" s="62"/>
      <c r="D323" s="83"/>
      <c r="E323" s="53"/>
      <c r="F323" s="55"/>
      <c r="G323" s="56"/>
      <c r="H323" s="20"/>
      <c r="I323" s="21"/>
    </row>
    <row r="324" spans="2:9" s="44" customFormat="1" x14ac:dyDescent="0.25">
      <c r="B324" s="54"/>
      <c r="C324" s="62"/>
      <c r="D324" s="83"/>
      <c r="E324" s="53"/>
      <c r="F324" s="55"/>
      <c r="G324" s="56"/>
      <c r="H324" s="20"/>
      <c r="I324" s="21"/>
    </row>
    <row r="325" spans="2:9" s="44" customFormat="1" x14ac:dyDescent="0.25">
      <c r="B325" s="54"/>
      <c r="C325" s="62"/>
      <c r="D325" s="83"/>
      <c r="E325" s="53"/>
      <c r="F325" s="55"/>
      <c r="G325" s="56"/>
      <c r="H325" s="20"/>
      <c r="I325" s="21"/>
    </row>
    <row r="326" spans="2:9" s="44" customFormat="1" x14ac:dyDescent="0.25">
      <c r="B326" s="54"/>
      <c r="C326" s="53"/>
      <c r="D326" s="83"/>
      <c r="E326" s="53"/>
      <c r="F326" s="55"/>
      <c r="G326" s="63"/>
      <c r="H326" s="20"/>
      <c r="I326" s="61"/>
    </row>
    <row r="327" spans="2:9" s="44" customFormat="1" x14ac:dyDescent="0.25">
      <c r="B327" s="21"/>
      <c r="C327" s="53"/>
      <c r="D327" s="83"/>
      <c r="E327" s="53"/>
      <c r="F327" s="55"/>
      <c r="G327" s="63"/>
      <c r="H327" s="20"/>
      <c r="I327" s="21"/>
    </row>
    <row r="328" spans="2:9" s="44" customFormat="1" x14ac:dyDescent="0.25">
      <c r="B328" s="21"/>
      <c r="C328" s="53"/>
      <c r="D328" s="83"/>
      <c r="E328" s="53"/>
      <c r="F328" s="55"/>
      <c r="G328" s="63"/>
      <c r="H328" s="20"/>
      <c r="I328" s="21"/>
    </row>
    <row r="329" spans="2:9" s="44" customFormat="1" x14ac:dyDescent="0.25">
      <c r="B329" s="21"/>
      <c r="C329" s="62"/>
      <c r="D329" s="83"/>
      <c r="E329" s="53"/>
      <c r="F329" s="55"/>
      <c r="G329" s="63"/>
      <c r="H329" s="20"/>
      <c r="I329" s="21"/>
    </row>
    <row r="330" spans="2:9" s="44" customFormat="1" x14ac:dyDescent="0.25">
      <c r="B330" s="21"/>
      <c r="C330" s="62"/>
      <c r="D330" s="83"/>
      <c r="E330" s="53"/>
      <c r="F330" s="55"/>
      <c r="G330" s="63"/>
      <c r="H330" s="20"/>
      <c r="I330" s="21"/>
    </row>
    <row r="331" spans="2:9" s="44" customFormat="1" x14ac:dyDescent="0.25">
      <c r="B331" s="54"/>
      <c r="C331" s="62"/>
      <c r="D331" s="83"/>
      <c r="E331" s="53"/>
      <c r="F331" s="55"/>
      <c r="G331" s="63"/>
      <c r="H331" s="20"/>
      <c r="I331" s="21"/>
    </row>
    <row r="332" spans="2:9" s="44" customFormat="1" x14ac:dyDescent="0.25">
      <c r="B332" s="54"/>
      <c r="C332" s="62"/>
      <c r="D332" s="83"/>
      <c r="E332" s="53"/>
      <c r="F332" s="55"/>
      <c r="G332" s="63"/>
      <c r="H332" s="20"/>
      <c r="I332" s="21"/>
    </row>
    <row r="333" spans="2:9" s="44" customFormat="1" x14ac:dyDescent="0.25">
      <c r="B333" s="54"/>
      <c r="C333" s="62"/>
      <c r="D333" s="83"/>
      <c r="E333" s="53"/>
      <c r="F333" s="55"/>
      <c r="G333" s="63"/>
      <c r="H333" s="20"/>
      <c r="I333" s="21"/>
    </row>
    <row r="334" spans="2:9" s="44" customFormat="1" x14ac:dyDescent="0.25">
      <c r="B334" s="54"/>
      <c r="C334" s="62"/>
      <c r="D334" s="83"/>
      <c r="E334" s="53"/>
      <c r="F334" s="55"/>
      <c r="G334" s="63"/>
      <c r="H334" s="48"/>
      <c r="I334" s="21"/>
    </row>
    <row r="335" spans="2:9" s="44" customFormat="1" x14ac:dyDescent="0.25">
      <c r="B335" s="57"/>
      <c r="C335" s="58"/>
      <c r="D335" s="73"/>
      <c r="E335" s="58"/>
      <c r="F335" s="59"/>
      <c r="G335" s="60"/>
      <c r="H335" s="47"/>
      <c r="I335" s="21"/>
    </row>
    <row r="336" spans="2:9" s="44" customFormat="1" x14ac:dyDescent="0.25">
      <c r="B336" s="21"/>
      <c r="C336" s="62"/>
      <c r="D336" s="83"/>
      <c r="E336" s="53"/>
      <c r="F336" s="55"/>
      <c r="G336" s="56"/>
      <c r="H336" s="20"/>
      <c r="I336" s="21"/>
    </row>
    <row r="337" spans="2:9" s="44" customFormat="1" x14ac:dyDescent="0.25">
      <c r="B337" s="54"/>
      <c r="C337" s="62"/>
      <c r="D337" s="83"/>
      <c r="E337" s="53"/>
      <c r="F337" s="55"/>
      <c r="G337" s="63"/>
      <c r="H337" s="48"/>
      <c r="I337" s="21"/>
    </row>
    <row r="338" spans="2:9" s="44" customFormat="1" x14ac:dyDescent="0.25">
      <c r="B338" s="66"/>
      <c r="C338" s="67"/>
      <c r="D338" s="74"/>
      <c r="E338" s="67"/>
      <c r="F338" s="120"/>
      <c r="G338" s="121"/>
      <c r="H338" s="122"/>
      <c r="I338" s="21"/>
    </row>
    <row r="339" spans="2:9" s="44" customFormat="1" x14ac:dyDescent="0.25">
      <c r="B339" s="49"/>
      <c r="C339" s="49"/>
      <c r="D339" s="75"/>
      <c r="E339" s="81"/>
      <c r="F339" s="49"/>
      <c r="G339" s="49"/>
      <c r="H339" s="49"/>
      <c r="I339" s="49"/>
    </row>
    <row r="340" spans="2:9" s="44" customFormat="1" x14ac:dyDescent="0.25">
      <c r="B340" s="49"/>
      <c r="C340" s="49"/>
      <c r="D340" s="76"/>
      <c r="E340" s="81"/>
      <c r="F340" s="49"/>
      <c r="G340" s="49"/>
      <c r="H340" s="49"/>
      <c r="I340" s="49"/>
    </row>
    <row r="341" spans="2:9" s="44" customFormat="1" x14ac:dyDescent="0.25">
      <c r="B341" s="49"/>
      <c r="C341" s="49"/>
      <c r="D341" s="76"/>
      <c r="E341" s="81"/>
      <c r="F341" s="49"/>
      <c r="G341" s="49"/>
      <c r="H341" s="49"/>
      <c r="I341" s="49"/>
    </row>
    <row r="342" spans="2:9" s="44" customFormat="1" x14ac:dyDescent="0.25">
      <c r="B342" s="49"/>
      <c r="C342" s="49"/>
      <c r="D342" s="76"/>
      <c r="E342" s="81"/>
      <c r="F342" s="49"/>
      <c r="G342" s="49"/>
      <c r="H342" s="49"/>
      <c r="I342" s="49"/>
    </row>
    <row r="343" spans="2:9" s="44" customFormat="1" x14ac:dyDescent="0.25">
      <c r="B343" s="49"/>
      <c r="C343" s="49"/>
      <c r="D343" s="76"/>
      <c r="E343" s="81"/>
      <c r="F343" s="49"/>
      <c r="G343" s="49"/>
      <c r="H343" s="49"/>
      <c r="I343" s="49"/>
    </row>
    <row r="344" spans="2:9" s="44" customFormat="1" x14ac:dyDescent="0.25">
      <c r="D344" s="72"/>
      <c r="E344" s="79"/>
    </row>
    <row r="345" spans="2:9" s="44" customFormat="1" x14ac:dyDescent="0.25">
      <c r="D345" s="72"/>
      <c r="E345" s="79"/>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selection activeCell="E2" sqref="E2"/>
    </sheetView>
  </sheetViews>
  <sheetFormatPr defaultRowHeight="15" x14ac:dyDescent="0.25"/>
  <cols>
    <col min="2" max="2" width="38.5703125" customWidth="1"/>
    <col min="3" max="4" width="14.85546875" customWidth="1"/>
    <col min="5" max="5" width="11.42578125" customWidth="1"/>
    <col min="6" max="6" width="13.85546875" style="43" customWidth="1"/>
    <col min="7" max="7" width="24.42578125" style="43" customWidth="1"/>
    <col min="8" max="8" width="42.42578125" style="43" customWidth="1"/>
  </cols>
  <sheetData>
    <row r="1" spans="1:8" s="1" customFormat="1" ht="105" x14ac:dyDescent="0.25">
      <c r="A1" s="1" t="s">
        <v>0</v>
      </c>
      <c r="B1" s="1" t="s">
        <v>1</v>
      </c>
      <c r="C1" s="1" t="s">
        <v>2</v>
      </c>
      <c r="D1" s="1" t="s">
        <v>3</v>
      </c>
      <c r="E1" s="1" t="s">
        <v>4</v>
      </c>
      <c r="F1" s="127" t="s">
        <v>366</v>
      </c>
      <c r="G1" s="1" t="s">
        <v>5</v>
      </c>
      <c r="H1" s="1" t="s">
        <v>6</v>
      </c>
    </row>
    <row r="2" spans="1:8" ht="45" x14ac:dyDescent="0.25">
      <c r="A2" t="s">
        <v>22</v>
      </c>
      <c r="B2" t="s">
        <v>49</v>
      </c>
      <c r="C2" s="50" t="s">
        <v>431</v>
      </c>
      <c r="D2" s="86"/>
      <c r="E2">
        <v>1962</v>
      </c>
      <c r="F2" s="43">
        <v>1998</v>
      </c>
      <c r="G2" s="43" t="s">
        <v>202</v>
      </c>
      <c r="H2" s="43" t="s">
        <v>197</v>
      </c>
    </row>
    <row r="3" spans="1:8" ht="45" x14ac:dyDescent="0.25">
      <c r="A3" t="s">
        <v>22</v>
      </c>
      <c r="B3" t="s">
        <v>23</v>
      </c>
      <c r="C3" s="9">
        <v>13500</v>
      </c>
      <c r="D3" s="86">
        <f t="shared" ref="D3:D12" si="0">C3/5280</f>
        <v>2.5568181818181817</v>
      </c>
      <c r="E3">
        <v>2005</v>
      </c>
      <c r="F3" s="43" t="s">
        <v>430</v>
      </c>
      <c r="G3" s="43" t="s">
        <v>183</v>
      </c>
      <c r="H3" s="43" t="s">
        <v>184</v>
      </c>
    </row>
    <row r="4" spans="1:8" ht="90" x14ac:dyDescent="0.25">
      <c r="A4" t="s">
        <v>22</v>
      </c>
      <c r="B4" t="s">
        <v>50</v>
      </c>
      <c r="C4" s="50" t="s">
        <v>432</v>
      </c>
      <c r="D4" s="86"/>
      <c r="E4">
        <v>1957</v>
      </c>
      <c r="F4" s="43" t="s">
        <v>190</v>
      </c>
      <c r="G4" s="43" t="s">
        <v>202</v>
      </c>
      <c r="H4" s="43" t="s">
        <v>191</v>
      </c>
    </row>
    <row r="5" spans="1:8" ht="60" x14ac:dyDescent="0.25">
      <c r="A5" t="s">
        <v>22</v>
      </c>
      <c r="B5" s="89" t="s">
        <v>82</v>
      </c>
      <c r="C5" s="9" t="s">
        <v>429</v>
      </c>
      <c r="D5" s="86">
        <f>(8400-3500)/5280</f>
        <v>0.92803030303030298</v>
      </c>
      <c r="E5">
        <v>1961</v>
      </c>
      <c r="F5" s="43" t="s">
        <v>195</v>
      </c>
      <c r="G5" s="43" t="s">
        <v>90</v>
      </c>
      <c r="H5" s="43" t="s">
        <v>196</v>
      </c>
    </row>
    <row r="6" spans="1:8" ht="120" x14ac:dyDescent="0.25">
      <c r="A6" t="s">
        <v>22</v>
      </c>
      <c r="B6" t="s">
        <v>24</v>
      </c>
      <c r="C6" s="9">
        <v>3500</v>
      </c>
      <c r="D6" s="86">
        <f t="shared" si="0"/>
        <v>0.66287878787878785</v>
      </c>
      <c r="E6">
        <v>1990</v>
      </c>
      <c r="F6" s="43" t="s">
        <v>428</v>
      </c>
      <c r="G6" s="43" t="s">
        <v>183</v>
      </c>
      <c r="H6" s="43" t="s">
        <v>186</v>
      </c>
    </row>
    <row r="7" spans="1:8" ht="75" x14ac:dyDescent="0.25">
      <c r="A7" t="s">
        <v>22</v>
      </c>
      <c r="B7" t="s">
        <v>25</v>
      </c>
      <c r="C7" s="9">
        <v>9504</v>
      </c>
      <c r="D7" s="86"/>
      <c r="E7">
        <v>1961</v>
      </c>
      <c r="F7" s="43" t="s">
        <v>189</v>
      </c>
      <c r="G7" s="43" t="s">
        <v>202</v>
      </c>
      <c r="H7" s="43" t="s">
        <v>201</v>
      </c>
    </row>
    <row r="8" spans="1:8" ht="60" x14ac:dyDescent="0.25">
      <c r="A8" t="s">
        <v>22</v>
      </c>
      <c r="B8" t="s">
        <v>185</v>
      </c>
      <c r="C8" s="9">
        <v>14950</v>
      </c>
      <c r="D8" s="86">
        <f t="shared" si="0"/>
        <v>2.831439393939394</v>
      </c>
      <c r="E8">
        <v>2008</v>
      </c>
      <c r="F8" s="43" t="s">
        <v>427</v>
      </c>
      <c r="G8" s="43" t="s">
        <v>183</v>
      </c>
      <c r="H8" s="43" t="s">
        <v>187</v>
      </c>
    </row>
    <row r="9" spans="1:8" ht="30" x14ac:dyDescent="0.25">
      <c r="A9" t="s">
        <v>22</v>
      </c>
      <c r="B9" t="s">
        <v>51</v>
      </c>
      <c r="C9" s="9">
        <v>2380</v>
      </c>
      <c r="D9" s="86">
        <f t="shared" si="0"/>
        <v>0.45075757575757575</v>
      </c>
      <c r="E9">
        <v>1989</v>
      </c>
      <c r="F9">
        <v>1998</v>
      </c>
      <c r="G9" s="43" t="s">
        <v>202</v>
      </c>
      <c r="H9" s="43" t="s">
        <v>188</v>
      </c>
    </row>
    <row r="10" spans="1:8" ht="45" x14ac:dyDescent="0.25">
      <c r="A10" t="s">
        <v>22</v>
      </c>
      <c r="B10" t="s">
        <v>26</v>
      </c>
      <c r="C10" s="9">
        <v>24816</v>
      </c>
      <c r="D10" s="86"/>
      <c r="E10">
        <v>1962</v>
      </c>
      <c r="F10" s="43" t="s">
        <v>198</v>
      </c>
      <c r="G10" s="43" t="s">
        <v>202</v>
      </c>
      <c r="H10" s="43" t="s">
        <v>199</v>
      </c>
    </row>
    <row r="11" spans="1:8" ht="90" x14ac:dyDescent="0.25">
      <c r="A11" t="s">
        <v>22</v>
      </c>
      <c r="B11" t="s">
        <v>27</v>
      </c>
      <c r="C11" s="9">
        <v>15200</v>
      </c>
      <c r="D11" s="86"/>
      <c r="E11">
        <v>1962</v>
      </c>
      <c r="F11" s="43" t="s">
        <v>192</v>
      </c>
      <c r="G11" s="43" t="s">
        <v>202</v>
      </c>
      <c r="H11" s="43" t="s">
        <v>200</v>
      </c>
    </row>
    <row r="12" spans="1:8" ht="60" x14ac:dyDescent="0.25">
      <c r="A12" t="s">
        <v>22</v>
      </c>
      <c r="B12" t="s">
        <v>27</v>
      </c>
      <c r="C12" s="9">
        <v>6500</v>
      </c>
      <c r="D12" s="86">
        <f t="shared" si="0"/>
        <v>1.231060606060606</v>
      </c>
      <c r="E12">
        <v>2005</v>
      </c>
      <c r="F12" s="43">
        <v>2011</v>
      </c>
      <c r="G12" s="43" t="s">
        <v>193</v>
      </c>
      <c r="H12" s="43" t="s">
        <v>194</v>
      </c>
    </row>
    <row r="13" spans="1:8" x14ac:dyDescent="0.25">
      <c r="B13" s="4" t="s">
        <v>8</v>
      </c>
      <c r="C13" s="9"/>
      <c r="D13" s="176">
        <f>SUM(D2:D12)</f>
        <v>8.6609848484848477</v>
      </c>
    </row>
    <row r="14" spans="1:8" x14ac:dyDescent="0.25">
      <c r="B14" s="4"/>
      <c r="C14" s="9"/>
      <c r="D14" s="86"/>
    </row>
    <row r="15" spans="1:8" x14ac:dyDescent="0.25">
      <c r="B15" s="89"/>
      <c r="C15" s="9"/>
      <c r="E15" s="105"/>
    </row>
    <row r="16" spans="1:8" x14ac:dyDescent="0.25">
      <c r="B16" s="89"/>
      <c r="C16" s="9"/>
      <c r="E16" s="105"/>
    </row>
    <row r="17" spans="1:8" x14ac:dyDescent="0.25">
      <c r="B17" s="89"/>
      <c r="C17" s="9"/>
    </row>
    <row r="18" spans="1:8" s="89" customFormat="1" x14ac:dyDescent="0.25">
      <c r="A18" s="123" t="s">
        <v>355</v>
      </c>
      <c r="B18" s="124" t="s">
        <v>356</v>
      </c>
      <c r="C18" s="146"/>
      <c r="D18" s="147"/>
      <c r="F18" s="44"/>
      <c r="G18" s="44"/>
      <c r="H18" s="44"/>
    </row>
    <row r="19" spans="1:8" s="89" customFormat="1" x14ac:dyDescent="0.25">
      <c r="A19" s="125"/>
      <c r="B19" s="126" t="s">
        <v>357</v>
      </c>
      <c r="F19" s="44"/>
      <c r="G19" s="44"/>
      <c r="H19" s="44"/>
    </row>
    <row r="20" spans="1:8" s="89" customFormat="1" x14ac:dyDescent="0.25">
      <c r="A20" s="43"/>
      <c r="B20" s="124" t="s">
        <v>374</v>
      </c>
      <c r="F20" s="44"/>
      <c r="G20" s="44"/>
      <c r="H20" s="44"/>
    </row>
    <row r="21" spans="1:8" s="89" customFormat="1" x14ac:dyDescent="0.25">
      <c r="B21" s="186" t="s">
        <v>445</v>
      </c>
      <c r="C21" s="149"/>
      <c r="D21" s="148"/>
      <c r="E21" s="148"/>
      <c r="F21" s="150"/>
      <c r="G21" s="150"/>
      <c r="H21" s="151"/>
    </row>
    <row r="22" spans="1:8" s="89" customFormat="1" x14ac:dyDescent="0.25">
      <c r="B22" s="88"/>
      <c r="C22" s="23"/>
      <c r="D22" s="22"/>
      <c r="E22" s="22"/>
      <c r="F22" s="84"/>
      <c r="G22" s="84"/>
      <c r="H22" s="85"/>
    </row>
    <row r="23" spans="1:8" s="89" customFormat="1" x14ac:dyDescent="0.25">
      <c r="B23" s="87"/>
      <c r="C23" s="23"/>
      <c r="D23" s="22"/>
      <c r="E23" s="22"/>
      <c r="F23" s="84"/>
      <c r="G23" s="84"/>
      <c r="H23" s="85"/>
    </row>
    <row r="24" spans="1:8" s="89" customFormat="1" x14ac:dyDescent="0.25">
      <c r="B24" s="88"/>
      <c r="C24" s="23"/>
      <c r="D24" s="22"/>
      <c r="E24" s="22"/>
      <c r="F24" s="84"/>
      <c r="G24" s="84"/>
      <c r="H24" s="85"/>
    </row>
    <row r="25" spans="1:8" s="89" customFormat="1" x14ac:dyDescent="0.25">
      <c r="B25" s="88"/>
      <c r="C25" s="23"/>
      <c r="D25" s="22"/>
      <c r="E25" s="22"/>
      <c r="F25" s="84"/>
      <c r="G25" s="84"/>
      <c r="H25" s="85"/>
    </row>
    <row r="26" spans="1:8" s="89" customFormat="1" x14ac:dyDescent="0.25">
      <c r="B26" s="88"/>
      <c r="C26" s="23"/>
      <c r="D26" s="22"/>
      <c r="E26" s="22"/>
      <c r="F26" s="84"/>
      <c r="G26" s="84"/>
      <c r="H26" s="85"/>
    </row>
    <row r="27" spans="1:8" s="89" customFormat="1" x14ac:dyDescent="0.25">
      <c r="B27" s="88"/>
      <c r="C27" s="23"/>
      <c r="D27" s="22"/>
      <c r="E27" s="22"/>
      <c r="F27" s="84"/>
      <c r="G27" s="84"/>
      <c r="H27" s="85"/>
    </row>
    <row r="28" spans="1:8" s="89" customFormat="1" x14ac:dyDescent="0.25">
      <c r="B28" s="88"/>
      <c r="C28" s="23"/>
      <c r="D28" s="22"/>
      <c r="E28" s="22"/>
      <c r="F28" s="84"/>
      <c r="G28" s="84"/>
      <c r="H28" s="85"/>
    </row>
    <row r="29" spans="1:8" s="89" customFormat="1" x14ac:dyDescent="0.25">
      <c r="B29" s="88"/>
      <c r="C29" s="23"/>
      <c r="D29" s="22"/>
      <c r="E29" s="22"/>
      <c r="F29" s="84"/>
      <c r="G29" s="84"/>
      <c r="H29" s="85"/>
    </row>
    <row r="30" spans="1:8" s="89" customFormat="1" x14ac:dyDescent="0.25">
      <c r="B30" s="87"/>
      <c r="C30" s="23"/>
      <c r="D30" s="22"/>
      <c r="E30" s="22"/>
      <c r="F30" s="84"/>
      <c r="G30" s="84"/>
      <c r="H30" s="85"/>
    </row>
    <row r="31" spans="1:8" s="89" customFormat="1" x14ac:dyDescent="0.25">
      <c r="B31" s="87"/>
      <c r="C31" s="23"/>
      <c r="D31" s="22"/>
      <c r="E31" s="22"/>
      <c r="F31" s="84"/>
      <c r="G31" s="84"/>
      <c r="H31" s="85"/>
    </row>
    <row r="32" spans="1:8" s="89" customFormat="1" x14ac:dyDescent="0.25">
      <c r="B32" s="88"/>
      <c r="C32" s="23"/>
      <c r="D32" s="22"/>
      <c r="E32" s="22"/>
      <c r="F32" s="84"/>
      <c r="G32" s="84"/>
      <c r="H32" s="85"/>
    </row>
    <row r="33" spans="2:8" s="89" customFormat="1" x14ac:dyDescent="0.25">
      <c r="B33" s="88"/>
      <c r="C33" s="23"/>
      <c r="D33" s="22"/>
      <c r="E33" s="22"/>
      <c r="F33" s="84"/>
      <c r="G33" s="84"/>
      <c r="H33" s="85"/>
    </row>
    <row r="34" spans="2:8" s="89" customFormat="1" x14ac:dyDescent="0.25">
      <c r="B34" s="88"/>
      <c r="C34" s="23"/>
      <c r="D34" s="22"/>
      <c r="E34" s="22"/>
      <c r="F34" s="84"/>
      <c r="G34" s="84"/>
      <c r="H34" s="85"/>
    </row>
    <row r="35" spans="2:8" s="89" customFormat="1" x14ac:dyDescent="0.25">
      <c r="B35" s="88"/>
      <c r="C35" s="23"/>
      <c r="D35" s="22"/>
      <c r="E35" s="22"/>
      <c r="F35" s="84"/>
      <c r="G35" s="84"/>
      <c r="H35" s="85"/>
    </row>
    <row r="36" spans="2:8" s="89" customFormat="1" x14ac:dyDescent="0.25">
      <c r="B36" s="88"/>
      <c r="C36" s="23"/>
      <c r="D36" s="22"/>
      <c r="E36" s="22"/>
      <c r="F36" s="84"/>
      <c r="G36" s="84"/>
      <c r="H36" s="85"/>
    </row>
    <row r="37" spans="2:8" s="89" customFormat="1" x14ac:dyDescent="0.25">
      <c r="B37" s="88"/>
      <c r="C37" s="23"/>
      <c r="D37" s="22"/>
      <c r="E37" s="22"/>
      <c r="F37" s="84"/>
      <c r="G37" s="84"/>
      <c r="H37" s="85"/>
    </row>
    <row r="38" spans="2:8" s="89" customFormat="1" x14ac:dyDescent="0.25">
      <c r="B38" s="88"/>
      <c r="C38" s="23"/>
      <c r="D38" s="22"/>
      <c r="E38" s="22"/>
      <c r="F38" s="84"/>
      <c r="G38" s="84"/>
      <c r="H38" s="85"/>
    </row>
    <row r="39" spans="2:8" s="89" customFormat="1" x14ac:dyDescent="0.25">
      <c r="B39" s="88"/>
      <c r="C39" s="23"/>
      <c r="D39" s="22"/>
      <c r="E39" s="22"/>
      <c r="F39" s="84"/>
      <c r="G39" s="84"/>
      <c r="H39" s="85"/>
    </row>
    <row r="40" spans="2:8" s="89" customFormat="1" x14ac:dyDescent="0.25">
      <c r="B40" s="88"/>
      <c r="C40" s="23"/>
      <c r="D40" s="22"/>
      <c r="E40" s="22"/>
      <c r="F40" s="84"/>
      <c r="G40" s="84"/>
      <c r="H40" s="85"/>
    </row>
    <row r="41" spans="2:8" s="89" customFormat="1" x14ac:dyDescent="0.25">
      <c r="B41" s="88"/>
      <c r="C41" s="23"/>
      <c r="D41" s="22"/>
      <c r="E41" s="22"/>
      <c r="F41" s="84"/>
      <c r="G41" s="84"/>
      <c r="H41" s="85"/>
    </row>
    <row r="42" spans="2:8" s="89" customFormat="1" x14ac:dyDescent="0.25">
      <c r="B42" s="88"/>
      <c r="C42" s="23"/>
      <c r="D42" s="22"/>
      <c r="E42" s="22"/>
      <c r="F42" s="84"/>
      <c r="G42" s="84"/>
      <c r="H42" s="85"/>
    </row>
    <row r="43" spans="2:8" s="89" customFormat="1" x14ac:dyDescent="0.25">
      <c r="B43" s="88"/>
      <c r="C43" s="23"/>
      <c r="D43" s="22"/>
      <c r="E43" s="22"/>
      <c r="F43" s="152"/>
      <c r="G43" s="152"/>
      <c r="H43" s="85"/>
    </row>
    <row r="44" spans="2:8" s="89" customFormat="1" x14ac:dyDescent="0.25">
      <c r="B44" s="88"/>
      <c r="C44" s="23"/>
      <c r="D44" s="22"/>
      <c r="E44" s="22"/>
      <c r="F44" s="84"/>
      <c r="G44" s="84"/>
      <c r="H44" s="85"/>
    </row>
    <row r="45" spans="2:8" s="89" customFormat="1" x14ac:dyDescent="0.25">
      <c r="B45" s="88"/>
      <c r="C45" s="23"/>
      <c r="D45" s="22"/>
      <c r="E45" s="22"/>
      <c r="F45" s="84"/>
      <c r="G45" s="84"/>
      <c r="H45" s="85"/>
    </row>
    <row r="46" spans="2:8" s="89" customFormat="1" x14ac:dyDescent="0.25">
      <c r="B46" s="87"/>
      <c r="C46" s="23"/>
      <c r="D46" s="22"/>
      <c r="E46" s="22"/>
      <c r="F46" s="84"/>
      <c r="G46" s="84"/>
      <c r="H46" s="85"/>
    </row>
    <row r="47" spans="2:8" s="89" customFormat="1" x14ac:dyDescent="0.25">
      <c r="B47" s="87"/>
      <c r="C47" s="23"/>
      <c r="D47" s="22"/>
      <c r="E47" s="22"/>
      <c r="F47" s="84"/>
      <c r="G47" s="84"/>
      <c r="H47" s="85"/>
    </row>
    <row r="48" spans="2:8" s="89" customFormat="1" x14ac:dyDescent="0.25">
      <c r="B48" s="87"/>
      <c r="C48" s="23"/>
      <c r="D48" s="22"/>
      <c r="E48" s="22"/>
      <c r="F48" s="84"/>
      <c r="G48" s="84"/>
      <c r="H48" s="85"/>
    </row>
    <row r="49" spans="2:8" s="89" customFormat="1" x14ac:dyDescent="0.25">
      <c r="B49" s="87"/>
      <c r="C49" s="23"/>
      <c r="D49" s="22"/>
      <c r="E49" s="22"/>
      <c r="F49" s="84"/>
      <c r="G49" s="84"/>
      <c r="H49" s="85"/>
    </row>
    <row r="50" spans="2:8" s="89" customFormat="1" x14ac:dyDescent="0.25">
      <c r="B50" s="87"/>
      <c r="C50" s="23"/>
      <c r="D50" s="22"/>
      <c r="E50" s="22"/>
      <c r="F50" s="84"/>
      <c r="G50" s="84"/>
      <c r="H50" s="85"/>
    </row>
    <row r="51" spans="2:8" s="89" customFormat="1" x14ac:dyDescent="0.25">
      <c r="B51" s="87"/>
      <c r="C51" s="23"/>
      <c r="D51" s="22"/>
      <c r="E51" s="22"/>
      <c r="F51" s="84"/>
      <c r="G51" s="84"/>
      <c r="H51" s="85"/>
    </row>
    <row r="52" spans="2:8" s="89" customFormat="1" x14ac:dyDescent="0.25">
      <c r="B52" s="88"/>
      <c r="C52" s="23"/>
      <c r="D52" s="22"/>
      <c r="E52" s="22"/>
      <c r="F52" s="84"/>
      <c r="G52" s="84"/>
      <c r="H52" s="85"/>
    </row>
    <row r="53" spans="2:8" s="89" customFormat="1" x14ac:dyDescent="0.25">
      <c r="B53" s="88"/>
      <c r="C53" s="23"/>
      <c r="D53" s="22"/>
      <c r="E53" s="22"/>
      <c r="F53" s="84"/>
      <c r="G53" s="84"/>
      <c r="H53" s="85"/>
    </row>
    <row r="54" spans="2:8" s="89" customFormat="1" x14ac:dyDescent="0.25">
      <c r="B54" s="88"/>
      <c r="C54" s="23"/>
      <c r="D54" s="22"/>
      <c r="E54" s="22"/>
      <c r="F54" s="84"/>
      <c r="G54" s="84"/>
      <c r="H54" s="85"/>
    </row>
    <row r="55" spans="2:8" s="89" customFormat="1" x14ac:dyDescent="0.25">
      <c r="B55" s="88"/>
      <c r="C55" s="23"/>
      <c r="D55" s="22"/>
      <c r="E55" s="22"/>
      <c r="F55" s="84"/>
      <c r="G55" s="84"/>
      <c r="H55" s="85"/>
    </row>
    <row r="56" spans="2:8" s="89" customFormat="1" x14ac:dyDescent="0.25">
      <c r="B56" s="88"/>
      <c r="C56" s="23"/>
      <c r="D56" s="22"/>
      <c r="E56" s="22"/>
      <c r="F56" s="84"/>
      <c r="G56" s="84"/>
      <c r="H56" s="85"/>
    </row>
    <row r="57" spans="2:8" s="89" customFormat="1" x14ac:dyDescent="0.25">
      <c r="B57" s="88"/>
      <c r="C57" s="23"/>
      <c r="D57" s="22"/>
      <c r="E57" s="22"/>
      <c r="F57" s="84"/>
      <c r="G57" s="84"/>
      <c r="H57" s="85"/>
    </row>
    <row r="58" spans="2:8" s="89" customFormat="1" x14ac:dyDescent="0.25">
      <c r="B58" s="88"/>
      <c r="C58" s="23"/>
      <c r="D58" s="22"/>
      <c r="E58" s="22"/>
      <c r="F58" s="84"/>
      <c r="G58" s="84"/>
      <c r="H58" s="85"/>
    </row>
    <row r="59" spans="2:8" s="89" customFormat="1" x14ac:dyDescent="0.25">
      <c r="B59" s="88"/>
      <c r="C59" s="23"/>
      <c r="D59" s="22"/>
      <c r="E59" s="22"/>
      <c r="F59" s="84"/>
      <c r="G59" s="84"/>
      <c r="H59" s="85"/>
    </row>
    <row r="60" spans="2:8" s="89" customFormat="1" x14ac:dyDescent="0.25">
      <c r="B60" s="88"/>
      <c r="C60" s="23"/>
      <c r="D60" s="22"/>
      <c r="E60" s="22"/>
      <c r="F60" s="84"/>
      <c r="G60" s="84"/>
      <c r="H60" s="85"/>
    </row>
    <row r="61" spans="2:8" s="89" customFormat="1" x14ac:dyDescent="0.25">
      <c r="B61" s="88"/>
      <c r="C61" s="23"/>
      <c r="D61" s="22"/>
      <c r="E61" s="22"/>
      <c r="F61" s="84"/>
      <c r="G61" s="84"/>
      <c r="H61" s="85"/>
    </row>
    <row r="62" spans="2:8" s="89" customFormat="1" x14ac:dyDescent="0.25">
      <c r="B62" s="88"/>
      <c r="C62" s="23"/>
      <c r="D62" s="22"/>
      <c r="E62" s="22"/>
      <c r="F62" s="84"/>
      <c r="G62" s="84"/>
      <c r="H62" s="85"/>
    </row>
    <row r="63" spans="2:8" s="89" customFormat="1" x14ac:dyDescent="0.25">
      <c r="B63" s="88"/>
      <c r="C63" s="23"/>
      <c r="D63" s="22"/>
      <c r="E63" s="22"/>
      <c r="F63" s="84"/>
      <c r="G63" s="84"/>
      <c r="H63" s="85"/>
    </row>
    <row r="64" spans="2:8" s="89" customFormat="1" x14ac:dyDescent="0.25">
      <c r="B64" s="88"/>
      <c r="C64" s="23"/>
      <c r="D64" s="22"/>
      <c r="E64" s="22"/>
      <c r="F64" s="84"/>
      <c r="G64" s="84"/>
      <c r="H64" s="85"/>
    </row>
    <row r="65" spans="2:8" s="89" customFormat="1" x14ac:dyDescent="0.25">
      <c r="B65" s="87"/>
      <c r="C65" s="23"/>
      <c r="D65" s="22"/>
      <c r="E65" s="22"/>
      <c r="F65" s="84"/>
      <c r="G65" s="84"/>
      <c r="H65" s="85"/>
    </row>
    <row r="66" spans="2:8" s="89" customFormat="1" x14ac:dyDescent="0.25">
      <c r="B66" s="87"/>
      <c r="C66" s="23"/>
      <c r="D66" s="22"/>
      <c r="E66" s="22"/>
      <c r="F66" s="84"/>
      <c r="G66" s="84"/>
      <c r="H66" s="85"/>
    </row>
    <row r="67" spans="2:8" s="89" customFormat="1" x14ac:dyDescent="0.25">
      <c r="B67" s="87"/>
      <c r="C67" s="23"/>
      <c r="D67" s="22"/>
      <c r="E67" s="22"/>
      <c r="F67" s="84"/>
      <c r="G67" s="84"/>
      <c r="H67" s="85"/>
    </row>
    <row r="68" spans="2:8" s="89" customFormat="1" x14ac:dyDescent="0.25">
      <c r="B68" s="88"/>
      <c r="C68" s="23"/>
      <c r="D68" s="22"/>
      <c r="E68" s="22"/>
      <c r="F68" s="84"/>
      <c r="G68" s="84"/>
      <c r="H68" s="85"/>
    </row>
    <row r="69" spans="2:8" s="89" customFormat="1" x14ac:dyDescent="0.25">
      <c r="B69" s="88"/>
      <c r="C69" s="23"/>
      <c r="D69" s="22"/>
      <c r="E69" s="22"/>
      <c r="F69" s="84"/>
      <c r="G69" s="84"/>
      <c r="H69" s="85"/>
    </row>
    <row r="70" spans="2:8" s="89" customFormat="1" x14ac:dyDescent="0.25">
      <c r="B70" s="88"/>
      <c r="C70" s="23"/>
      <c r="D70" s="22"/>
      <c r="E70" s="22"/>
      <c r="F70" s="84"/>
      <c r="G70" s="84"/>
      <c r="H70" s="85"/>
    </row>
    <row r="71" spans="2:8" s="89" customFormat="1" x14ac:dyDescent="0.25">
      <c r="B71" s="88"/>
      <c r="C71" s="23"/>
      <c r="D71" s="22"/>
      <c r="E71" s="22"/>
      <c r="F71" s="84"/>
      <c r="G71" s="84"/>
      <c r="H71" s="85"/>
    </row>
    <row r="72" spans="2:8" s="89" customFormat="1" x14ac:dyDescent="0.25">
      <c r="B72" s="88"/>
      <c r="C72" s="23"/>
      <c r="D72" s="22"/>
      <c r="E72" s="22"/>
      <c r="F72" s="84"/>
      <c r="G72" s="84"/>
      <c r="H72" s="85"/>
    </row>
    <row r="73" spans="2:8" s="89" customFormat="1" x14ac:dyDescent="0.25">
      <c r="B73" s="88"/>
      <c r="C73" s="23"/>
      <c r="D73" s="22"/>
      <c r="E73" s="22"/>
      <c r="F73" s="84"/>
      <c r="G73" s="84"/>
      <c r="H73" s="85"/>
    </row>
    <row r="74" spans="2:8" s="89" customFormat="1" x14ac:dyDescent="0.25">
      <c r="B74" s="88"/>
      <c r="C74" s="23"/>
      <c r="D74" s="22"/>
      <c r="E74" s="22"/>
      <c r="F74" s="84"/>
      <c r="G74" s="84"/>
      <c r="H74" s="85"/>
    </row>
    <row r="75" spans="2:8" s="89" customFormat="1" x14ac:dyDescent="0.25">
      <c r="B75" s="88"/>
      <c r="C75" s="23"/>
      <c r="D75" s="22"/>
      <c r="E75" s="22"/>
      <c r="F75" s="84"/>
      <c r="G75" s="84"/>
      <c r="H75" s="85"/>
    </row>
    <row r="76" spans="2:8" s="89" customFormat="1" x14ac:dyDescent="0.25">
      <c r="B76" s="87"/>
      <c r="C76" s="23"/>
      <c r="D76" s="22"/>
      <c r="E76" s="22"/>
      <c r="F76" s="84"/>
      <c r="G76" s="84"/>
      <c r="H76" s="85"/>
    </row>
    <row r="77" spans="2:8" s="89" customFormat="1" x14ac:dyDescent="0.25">
      <c r="B77" s="88"/>
      <c r="C77" s="23"/>
      <c r="D77" s="22"/>
      <c r="E77" s="22"/>
      <c r="F77" s="84"/>
      <c r="G77" s="84"/>
      <c r="H77" s="85"/>
    </row>
    <row r="78" spans="2:8" s="89" customFormat="1" x14ac:dyDescent="0.25">
      <c r="B78" s="153"/>
      <c r="C78" s="154"/>
      <c r="D78" s="153"/>
      <c r="E78" s="153"/>
      <c r="F78" s="155"/>
      <c r="G78" s="155"/>
      <c r="H78" s="156"/>
    </row>
    <row r="79" spans="2:8" s="89" customFormat="1" x14ac:dyDescent="0.25">
      <c r="B79" s="157"/>
      <c r="C79" s="157"/>
      <c r="D79" s="157"/>
      <c r="E79" s="157"/>
      <c r="F79" s="158"/>
      <c r="G79" s="158"/>
      <c r="H79" s="158"/>
    </row>
    <row r="80" spans="2:8" s="89" customFormat="1" x14ac:dyDescent="0.25">
      <c r="F80" s="44"/>
      <c r="G80" s="44"/>
      <c r="H80" s="44"/>
    </row>
    <row r="81" spans="6:8" s="89" customFormat="1" x14ac:dyDescent="0.25">
      <c r="F81" s="44"/>
      <c r="G81" s="44"/>
      <c r="H81" s="44"/>
    </row>
    <row r="82" spans="6:8" s="89" customFormat="1" x14ac:dyDescent="0.25">
      <c r="F82" s="44"/>
      <c r="G82" s="44"/>
      <c r="H82" s="44"/>
    </row>
    <row r="83" spans="6:8" s="89" customFormat="1" x14ac:dyDescent="0.25">
      <c r="F83" s="44"/>
      <c r="G83" s="44"/>
      <c r="H83" s="44"/>
    </row>
    <row r="84" spans="6:8" s="89" customFormat="1" x14ac:dyDescent="0.25">
      <c r="F84" s="44"/>
      <c r="G84" s="44"/>
      <c r="H84" s="44"/>
    </row>
  </sheetData>
  <sortState ref="A34:H41">
    <sortCondition ref="B34:B41"/>
    <sortCondition ref="C34:C41"/>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F2" sqref="F2"/>
    </sheetView>
  </sheetViews>
  <sheetFormatPr defaultRowHeight="15" x14ac:dyDescent="0.25"/>
  <cols>
    <col min="2" max="2" width="38.28515625" customWidth="1"/>
    <col min="3" max="3" width="14.85546875" customWidth="1"/>
    <col min="4" max="4" width="14.85546875" style="2" customWidth="1"/>
    <col min="5" max="5" width="11.42578125" customWidth="1"/>
    <col min="6" max="6" width="15.5703125" customWidth="1"/>
    <col min="7" max="7" width="24.42578125" customWidth="1"/>
    <col min="8" max="8" width="42.42578125" customWidth="1"/>
  </cols>
  <sheetData>
    <row r="1" spans="1:8" s="1" customFormat="1" ht="105" x14ac:dyDescent="0.25">
      <c r="A1" s="1" t="s">
        <v>0</v>
      </c>
      <c r="B1" s="1" t="s">
        <v>1</v>
      </c>
      <c r="C1" s="1" t="s">
        <v>2</v>
      </c>
      <c r="D1" s="1" t="s">
        <v>3</v>
      </c>
      <c r="E1" s="1" t="s">
        <v>4</v>
      </c>
      <c r="F1" s="127" t="s">
        <v>366</v>
      </c>
      <c r="G1" s="1" t="s">
        <v>5</v>
      </c>
      <c r="H1" s="1" t="s">
        <v>6</v>
      </c>
    </row>
    <row r="2" spans="1:8" ht="75" x14ac:dyDescent="0.25">
      <c r="A2" t="s">
        <v>37</v>
      </c>
      <c r="B2" t="s">
        <v>18</v>
      </c>
      <c r="C2" s="8"/>
      <c r="D2" s="2">
        <v>9</v>
      </c>
      <c r="E2" s="43" t="s">
        <v>203</v>
      </c>
      <c r="F2" s="43" t="s">
        <v>206</v>
      </c>
      <c r="G2" s="43" t="s">
        <v>207</v>
      </c>
      <c r="H2" s="43" t="s">
        <v>204</v>
      </c>
    </row>
    <row r="3" spans="1:8" ht="75" x14ac:dyDescent="0.25">
      <c r="A3" t="s">
        <v>37</v>
      </c>
      <c r="B3" t="s">
        <v>217</v>
      </c>
      <c r="C3" s="8"/>
      <c r="D3" s="2">
        <v>21.1</v>
      </c>
      <c r="E3" s="43">
        <v>1950</v>
      </c>
      <c r="F3" s="43">
        <v>1963</v>
      </c>
      <c r="G3" s="43" t="s">
        <v>208</v>
      </c>
      <c r="H3" s="43" t="s">
        <v>437</v>
      </c>
    </row>
    <row r="4" spans="1:8" ht="90" x14ac:dyDescent="0.25">
      <c r="A4" t="s">
        <v>37</v>
      </c>
      <c r="B4" t="s">
        <v>260</v>
      </c>
      <c r="C4" s="179" t="s">
        <v>440</v>
      </c>
      <c r="E4" s="43"/>
      <c r="F4" s="43">
        <v>1963</v>
      </c>
      <c r="G4" s="43" t="s">
        <v>213</v>
      </c>
      <c r="H4" s="7" t="s">
        <v>439</v>
      </c>
    </row>
    <row r="5" spans="1:8" ht="75" x14ac:dyDescent="0.25">
      <c r="A5" t="s">
        <v>37</v>
      </c>
      <c r="B5" t="s">
        <v>83</v>
      </c>
      <c r="C5" s="50" t="s">
        <v>436</v>
      </c>
      <c r="D5" s="180">
        <v>1</v>
      </c>
      <c r="E5" s="43">
        <v>1963</v>
      </c>
      <c r="F5" s="43"/>
      <c r="G5" s="43" t="s">
        <v>213</v>
      </c>
      <c r="H5" s="43" t="s">
        <v>218</v>
      </c>
    </row>
    <row r="6" spans="1:8" ht="60" x14ac:dyDescent="0.25">
      <c r="A6" t="s">
        <v>37</v>
      </c>
      <c r="B6" s="43" t="s">
        <v>210</v>
      </c>
      <c r="C6" s="43" t="s">
        <v>435</v>
      </c>
      <c r="E6" s="43">
        <v>2002</v>
      </c>
      <c r="F6" s="43"/>
      <c r="G6" s="43" t="s">
        <v>211</v>
      </c>
      <c r="H6" s="43" t="s">
        <v>219</v>
      </c>
    </row>
    <row r="7" spans="1:8" ht="60" x14ac:dyDescent="0.25">
      <c r="A7" t="s">
        <v>37</v>
      </c>
      <c r="B7" s="43" t="s">
        <v>212</v>
      </c>
      <c r="C7" s="177" t="s">
        <v>433</v>
      </c>
      <c r="D7" s="178"/>
      <c r="E7" s="43">
        <v>1998</v>
      </c>
      <c r="F7" s="43"/>
      <c r="G7" s="43" t="s">
        <v>214</v>
      </c>
      <c r="H7" s="69" t="s">
        <v>220</v>
      </c>
    </row>
    <row r="8" spans="1:8" ht="60" x14ac:dyDescent="0.25">
      <c r="A8" t="s">
        <v>37</v>
      </c>
      <c r="B8" t="s">
        <v>215</v>
      </c>
      <c r="C8" s="177" t="s">
        <v>434</v>
      </c>
      <c r="D8" s="178"/>
      <c r="E8" s="90">
        <v>2004</v>
      </c>
      <c r="F8" s="43" t="s">
        <v>216</v>
      </c>
      <c r="G8" s="43" t="s">
        <v>209</v>
      </c>
      <c r="H8" s="43" t="s">
        <v>222</v>
      </c>
    </row>
    <row r="9" spans="1:8" ht="90" x14ac:dyDescent="0.25">
      <c r="A9" t="s">
        <v>37</v>
      </c>
      <c r="B9" t="s">
        <v>38</v>
      </c>
      <c r="C9" s="179" t="s">
        <v>438</v>
      </c>
      <c r="E9" s="2" t="s">
        <v>7</v>
      </c>
      <c r="F9" s="5" t="s">
        <v>39</v>
      </c>
      <c r="G9" s="43" t="s">
        <v>205</v>
      </c>
      <c r="H9" s="43" t="s">
        <v>223</v>
      </c>
    </row>
    <row r="11" spans="1:8" x14ac:dyDescent="0.25">
      <c r="B11" s="4" t="s">
        <v>8</v>
      </c>
      <c r="D11" s="104">
        <f>SUM(D2:D9)</f>
        <v>31.1</v>
      </c>
      <c r="E11" t="s">
        <v>221</v>
      </c>
    </row>
    <row r="12" spans="1:8" x14ac:dyDescent="0.25">
      <c r="B12" s="89"/>
    </row>
    <row r="13" spans="1:8" x14ac:dyDescent="0.25">
      <c r="E13" s="105"/>
    </row>
    <row r="14" spans="1:8" s="89" customFormat="1" x14ac:dyDescent="0.25">
      <c r="D14" s="159"/>
      <c r="E14" s="105"/>
    </row>
    <row r="15" spans="1:8" s="89" customFormat="1" x14ac:dyDescent="0.25">
      <c r="C15" s="161"/>
      <c r="D15" s="161"/>
      <c r="E15" s="160"/>
      <c r="F15" s="162"/>
      <c r="G15" s="162"/>
      <c r="H15" s="163"/>
    </row>
    <row r="16" spans="1:8" s="89" customFormat="1" x14ac:dyDescent="0.25">
      <c r="A16" s="123" t="s">
        <v>355</v>
      </c>
      <c r="B16" s="124" t="s">
        <v>356</v>
      </c>
      <c r="C16" s="23"/>
      <c r="D16" s="23"/>
      <c r="E16" s="22"/>
      <c r="F16" s="24"/>
      <c r="G16" s="26"/>
      <c r="H16" s="25"/>
    </row>
    <row r="17" spans="1:8" s="89" customFormat="1" x14ac:dyDescent="0.25">
      <c r="A17" s="125"/>
      <c r="B17" s="126" t="s">
        <v>357</v>
      </c>
      <c r="C17" s="23"/>
      <c r="D17" s="23"/>
      <c r="E17" s="22"/>
      <c r="F17" s="24"/>
      <c r="G17" s="24"/>
      <c r="H17" s="25"/>
    </row>
    <row r="18" spans="1:8" s="89" customFormat="1" x14ac:dyDescent="0.25">
      <c r="A18" s="43"/>
      <c r="B18" s="124" t="s">
        <v>374</v>
      </c>
      <c r="C18" s="23"/>
      <c r="D18" s="23"/>
      <c r="E18" s="22"/>
      <c r="F18" s="24"/>
      <c r="G18" s="24"/>
      <c r="H18" s="25"/>
    </row>
    <row r="19" spans="1:8" s="89" customFormat="1" x14ac:dyDescent="0.25">
      <c r="B19" s="186" t="s">
        <v>445</v>
      </c>
      <c r="C19" s="23"/>
      <c r="D19" s="23"/>
      <c r="E19" s="22"/>
      <c r="F19" s="24"/>
      <c r="G19" s="24"/>
      <c r="H19" s="25"/>
    </row>
    <row r="20" spans="1:8" s="89" customFormat="1" x14ac:dyDescent="0.25">
      <c r="B20" s="22"/>
      <c r="C20" s="23"/>
      <c r="D20" s="23"/>
      <c r="E20" s="22"/>
      <c r="F20" s="26"/>
      <c r="G20" s="24"/>
      <c r="H20" s="25"/>
    </row>
    <row r="21" spans="1:8" s="89" customFormat="1" x14ac:dyDescent="0.25">
      <c r="B21" s="22"/>
      <c r="C21" s="23"/>
      <c r="D21" s="23"/>
      <c r="E21" s="22"/>
      <c r="F21" s="26"/>
      <c r="G21" s="24"/>
      <c r="H21" s="25"/>
    </row>
    <row r="22" spans="1:8" s="89" customFormat="1" x14ac:dyDescent="0.25">
      <c r="B22" s="22"/>
      <c r="C22" s="23"/>
      <c r="D22" s="23"/>
      <c r="E22" s="22"/>
      <c r="F22" s="24"/>
      <c r="G22" s="24"/>
      <c r="H22" s="25"/>
    </row>
    <row r="23" spans="1:8" s="89" customFormat="1" x14ac:dyDescent="0.25">
      <c r="B23" s="164"/>
      <c r="C23" s="161"/>
      <c r="D23" s="161"/>
      <c r="E23" s="164"/>
      <c r="F23" s="165"/>
      <c r="G23" s="165"/>
      <c r="H23" s="163"/>
    </row>
    <row r="24" spans="1:8" s="89" customFormat="1" x14ac:dyDescent="0.25">
      <c r="D24" s="159"/>
    </row>
    <row r="25" spans="1:8" s="89" customFormat="1" x14ac:dyDescent="0.25">
      <c r="D25" s="159"/>
    </row>
    <row r="26" spans="1:8" s="89" customFormat="1" x14ac:dyDescent="0.25">
      <c r="D26" s="159"/>
    </row>
    <row r="27" spans="1:8" s="89" customFormat="1" x14ac:dyDescent="0.25">
      <c r="D27" s="159"/>
    </row>
    <row r="28" spans="1:8" s="89" customFormat="1" x14ac:dyDescent="0.25">
      <c r="D28" s="159"/>
    </row>
    <row r="29" spans="1:8" s="89" customFormat="1" x14ac:dyDescent="0.25">
      <c r="D29" s="159"/>
    </row>
    <row r="30" spans="1:8" s="89" customFormat="1" x14ac:dyDescent="0.25">
      <c r="D30" s="159"/>
    </row>
    <row r="31" spans="1:8" s="89" customFormat="1" x14ac:dyDescent="0.25">
      <c r="D31" s="159"/>
    </row>
    <row r="32" spans="1:8" s="89" customFormat="1" x14ac:dyDescent="0.25">
      <c r="D32" s="159"/>
    </row>
    <row r="33" spans="4:4" s="89" customFormat="1" x14ac:dyDescent="0.25">
      <c r="D33" s="159"/>
    </row>
  </sheetData>
  <sortState ref="B11:H17">
    <sortCondition ref="B11:B17"/>
    <sortCondition ref="C11:C17"/>
  </sortState>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F2" sqref="F2"/>
    </sheetView>
  </sheetViews>
  <sheetFormatPr defaultRowHeight="15" x14ac:dyDescent="0.25"/>
  <cols>
    <col min="2" max="2" width="38.5703125" customWidth="1"/>
    <col min="3" max="4" width="14.85546875" customWidth="1"/>
    <col min="5" max="5" width="11.42578125" customWidth="1"/>
    <col min="6" max="6" width="15" customWidth="1"/>
    <col min="7" max="7" width="24.42578125" customWidth="1"/>
    <col min="8" max="8" width="42.42578125" customWidth="1"/>
    <col min="10" max="10" width="11.5703125" bestFit="1" customWidth="1"/>
  </cols>
  <sheetData>
    <row r="1" spans="1:8" s="1" customFormat="1" ht="105" x14ac:dyDescent="0.25">
      <c r="A1" s="1" t="s">
        <v>0</v>
      </c>
      <c r="B1" s="1" t="s">
        <v>1</v>
      </c>
      <c r="C1" s="1" t="s">
        <v>2</v>
      </c>
      <c r="D1" s="1" t="s">
        <v>3</v>
      </c>
      <c r="E1" s="1" t="s">
        <v>4</v>
      </c>
      <c r="F1" s="127" t="s">
        <v>366</v>
      </c>
      <c r="G1" s="1" t="s">
        <v>5</v>
      </c>
      <c r="H1" s="1" t="s">
        <v>6</v>
      </c>
    </row>
    <row r="2" spans="1:8" s="7" customFormat="1" ht="90" x14ac:dyDescent="0.25">
      <c r="A2" s="7" t="s">
        <v>45</v>
      </c>
      <c r="B2" s="7" t="s">
        <v>224</v>
      </c>
      <c r="D2" s="6">
        <v>14.3</v>
      </c>
      <c r="E2" s="91">
        <v>1963</v>
      </c>
      <c r="G2" s="7" t="s">
        <v>213</v>
      </c>
      <c r="H2" s="7" t="s">
        <v>444</v>
      </c>
    </row>
    <row r="3" spans="1:8" s="32" customFormat="1" ht="75" x14ac:dyDescent="0.25">
      <c r="A3" s="32" t="s">
        <v>45</v>
      </c>
      <c r="B3" s="32" t="s">
        <v>225</v>
      </c>
      <c r="C3" s="183">
        <v>19700</v>
      </c>
      <c r="D3" s="181">
        <f>C3/5280</f>
        <v>3.731060606060606</v>
      </c>
      <c r="E3" s="182">
        <v>2012</v>
      </c>
      <c r="G3" s="32" t="s">
        <v>294</v>
      </c>
      <c r="H3" s="93" t="s">
        <v>295</v>
      </c>
    </row>
    <row r="4" spans="1:8" s="32" customFormat="1" ht="60" x14ac:dyDescent="0.25">
      <c r="A4" s="32" t="s">
        <v>45</v>
      </c>
      <c r="B4" s="32" t="s">
        <v>321</v>
      </c>
      <c r="C4" s="32" t="s">
        <v>443</v>
      </c>
      <c r="D4" s="97"/>
      <c r="E4" s="103"/>
      <c r="G4" s="32" t="s">
        <v>226</v>
      </c>
      <c r="H4" s="93" t="s">
        <v>227</v>
      </c>
    </row>
    <row r="5" spans="1:8" ht="165" x14ac:dyDescent="0.25">
      <c r="A5" t="s">
        <v>45</v>
      </c>
      <c r="B5" t="s">
        <v>46</v>
      </c>
      <c r="C5" s="9">
        <v>31680</v>
      </c>
      <c r="D5" s="86">
        <f>C5/5280</f>
        <v>6</v>
      </c>
      <c r="E5">
        <v>1951</v>
      </c>
      <c r="F5" s="69" t="s">
        <v>228</v>
      </c>
      <c r="G5" s="43" t="s">
        <v>229</v>
      </c>
      <c r="H5" s="43" t="s">
        <v>442</v>
      </c>
    </row>
    <row r="6" spans="1:8" ht="75" x14ac:dyDescent="0.25">
      <c r="A6" t="s">
        <v>45</v>
      </c>
      <c r="B6" t="s">
        <v>47</v>
      </c>
      <c r="C6" s="9">
        <v>9280</v>
      </c>
      <c r="D6" s="86">
        <f>C6/5280</f>
        <v>1.7575757575757576</v>
      </c>
      <c r="E6">
        <v>1996</v>
      </c>
      <c r="F6" s="5">
        <v>2004</v>
      </c>
      <c r="G6" s="43" t="s">
        <v>232</v>
      </c>
      <c r="H6" s="43" t="s">
        <v>233</v>
      </c>
    </row>
    <row r="7" spans="1:8" ht="105" x14ac:dyDescent="0.25">
      <c r="A7" t="s">
        <v>45</v>
      </c>
      <c r="B7" t="s">
        <v>48</v>
      </c>
      <c r="C7" s="9">
        <v>26400</v>
      </c>
      <c r="D7" s="86">
        <f>C7/5280</f>
        <v>5</v>
      </c>
      <c r="E7">
        <v>1962</v>
      </c>
      <c r="F7" s="43" t="s">
        <v>441</v>
      </c>
      <c r="G7" s="43" t="s">
        <v>231</v>
      </c>
      <c r="H7" s="43" t="s">
        <v>230</v>
      </c>
    </row>
    <row r="8" spans="1:8" x14ac:dyDescent="0.25">
      <c r="B8" s="4" t="s">
        <v>8</v>
      </c>
      <c r="D8" s="92">
        <f>SUM(D2:D7)-D4</f>
        <v>30.788636363636364</v>
      </c>
    </row>
    <row r="10" spans="1:8" s="89" customFormat="1" x14ac:dyDescent="0.25">
      <c r="E10" s="105"/>
    </row>
    <row r="11" spans="1:8" s="89" customFormat="1" x14ac:dyDescent="0.25">
      <c r="C11" s="166"/>
      <c r="D11" s="184"/>
      <c r="E11" s="105"/>
      <c r="F11" s="167"/>
      <c r="G11" s="167"/>
      <c r="H11" s="168"/>
    </row>
    <row r="12" spans="1:8" s="89" customFormat="1" x14ac:dyDescent="0.25">
      <c r="C12" s="28"/>
      <c r="D12" s="27"/>
      <c r="E12" s="27"/>
      <c r="F12" s="29"/>
      <c r="G12" s="29"/>
      <c r="H12" s="31"/>
    </row>
    <row r="13" spans="1:8" s="89" customFormat="1" x14ac:dyDescent="0.25">
      <c r="A13" s="123" t="s">
        <v>355</v>
      </c>
      <c r="B13" s="124" t="s">
        <v>356</v>
      </c>
      <c r="C13" s="28"/>
      <c r="D13" s="27"/>
      <c r="E13" s="27"/>
      <c r="F13" s="29"/>
      <c r="G13" s="29"/>
      <c r="H13" s="31"/>
    </row>
    <row r="14" spans="1:8" s="89" customFormat="1" x14ac:dyDescent="0.25">
      <c r="A14" s="125"/>
      <c r="B14" s="126" t="s">
        <v>357</v>
      </c>
      <c r="C14" s="28"/>
      <c r="D14" s="27"/>
      <c r="E14" s="27"/>
      <c r="F14" s="29"/>
      <c r="G14" s="29"/>
      <c r="H14" s="31"/>
    </row>
    <row r="15" spans="1:8" s="89" customFormat="1" x14ac:dyDescent="0.25">
      <c r="A15" s="43"/>
      <c r="B15" s="124" t="s">
        <v>374</v>
      </c>
      <c r="C15" s="28"/>
      <c r="D15" s="27"/>
      <c r="E15" s="27"/>
      <c r="F15" s="29"/>
      <c r="G15" s="30"/>
      <c r="H15" s="31"/>
    </row>
    <row r="16" spans="1:8" s="89" customFormat="1" x14ac:dyDescent="0.25">
      <c r="B16" s="186" t="s">
        <v>445</v>
      </c>
      <c r="C16" s="28"/>
      <c r="D16" s="27"/>
      <c r="E16" s="27"/>
      <c r="F16" s="29"/>
      <c r="G16" s="30"/>
      <c r="H16" s="31"/>
    </row>
    <row r="17" spans="2:8" s="89" customFormat="1" x14ac:dyDescent="0.25">
      <c r="B17" s="27"/>
      <c r="C17" s="28"/>
      <c r="D17" s="27"/>
      <c r="E17" s="27"/>
      <c r="F17" s="29"/>
      <c r="G17" s="30"/>
      <c r="H17" s="31"/>
    </row>
    <row r="18" spans="2:8" s="89" customFormat="1" x14ac:dyDescent="0.25">
      <c r="B18" s="27"/>
      <c r="C18" s="28"/>
      <c r="D18" s="27"/>
      <c r="E18" s="27"/>
      <c r="F18" s="29"/>
      <c r="G18" s="30"/>
      <c r="H18" s="31"/>
    </row>
    <row r="19" spans="2:8" s="89" customFormat="1" x14ac:dyDescent="0.25">
      <c r="B19" s="27"/>
      <c r="C19" s="28"/>
      <c r="D19" s="27"/>
      <c r="E19" s="27"/>
      <c r="F19" s="29"/>
      <c r="G19" s="30"/>
      <c r="H19" s="31"/>
    </row>
    <row r="20" spans="2:8" s="89" customFormat="1" x14ac:dyDescent="0.25">
      <c r="B20" s="27"/>
      <c r="C20" s="28"/>
      <c r="D20" s="27"/>
      <c r="E20" s="27"/>
      <c r="F20" s="29"/>
      <c r="G20" s="30"/>
      <c r="H20" s="31"/>
    </row>
    <row r="21" spans="2:8" s="89" customFormat="1" x14ac:dyDescent="0.25">
      <c r="B21" s="27"/>
      <c r="C21" s="28"/>
      <c r="D21" s="27"/>
      <c r="E21" s="27"/>
      <c r="F21" s="29"/>
      <c r="G21" s="30"/>
      <c r="H21" s="31"/>
    </row>
    <row r="22" spans="2:8" s="89" customFormat="1" x14ac:dyDescent="0.25">
      <c r="B22" s="27"/>
      <c r="C22" s="28"/>
      <c r="D22" s="27"/>
      <c r="E22" s="27"/>
      <c r="F22" s="29"/>
      <c r="G22" s="30"/>
      <c r="H22" s="31"/>
    </row>
    <row r="23" spans="2:8" s="89" customFormat="1" x14ac:dyDescent="0.25">
      <c r="B23" s="27"/>
      <c r="C23" s="28"/>
      <c r="D23" s="27"/>
      <c r="E23" s="27"/>
      <c r="F23" s="29"/>
      <c r="G23" s="30"/>
      <c r="H23" s="31"/>
    </row>
    <row r="24" spans="2:8" s="89" customFormat="1" x14ac:dyDescent="0.25">
      <c r="B24" s="27"/>
      <c r="C24" s="28"/>
      <c r="D24" s="27"/>
      <c r="E24" s="27"/>
      <c r="F24" s="29"/>
      <c r="G24" s="30"/>
      <c r="H24" s="31"/>
    </row>
    <row r="25" spans="2:8" s="89" customFormat="1" x14ac:dyDescent="0.25">
      <c r="B25" s="27"/>
      <c r="C25" s="28"/>
      <c r="D25" s="27"/>
      <c r="E25" s="27"/>
      <c r="F25" s="29"/>
      <c r="G25" s="30"/>
      <c r="H25" s="31"/>
    </row>
    <row r="26" spans="2:8" s="89" customFormat="1" x14ac:dyDescent="0.25">
      <c r="B26" s="27"/>
      <c r="C26" s="28"/>
      <c r="D26" s="27"/>
      <c r="E26" s="27"/>
      <c r="F26" s="29"/>
      <c r="G26" s="30"/>
      <c r="H26" s="31"/>
    </row>
    <row r="27" spans="2:8" s="89" customFormat="1" x14ac:dyDescent="0.25">
      <c r="B27" s="27"/>
      <c r="C27" s="28"/>
      <c r="D27" s="27"/>
      <c r="E27" s="27"/>
      <c r="F27" s="29"/>
      <c r="G27" s="29"/>
      <c r="H27" s="31"/>
    </row>
    <row r="28" spans="2:8" s="89" customFormat="1" x14ac:dyDescent="0.25">
      <c r="B28" s="27"/>
      <c r="C28" s="28"/>
      <c r="D28" s="27"/>
      <c r="E28" s="27"/>
      <c r="F28" s="29"/>
      <c r="G28" s="29"/>
      <c r="H28" s="31"/>
    </row>
    <row r="29" spans="2:8" s="89" customFormat="1" x14ac:dyDescent="0.25">
      <c r="B29" s="27"/>
      <c r="C29" s="28"/>
      <c r="D29" s="27"/>
      <c r="E29" s="27"/>
      <c r="F29" s="29"/>
      <c r="G29" s="29"/>
      <c r="H29" s="31"/>
    </row>
    <row r="30" spans="2:8" s="89" customFormat="1" x14ac:dyDescent="0.25">
      <c r="B30" s="27"/>
      <c r="C30" s="28"/>
      <c r="D30" s="27"/>
      <c r="E30" s="27"/>
      <c r="F30" s="29"/>
      <c r="G30" s="29"/>
      <c r="H30" s="31"/>
    </row>
    <row r="31" spans="2:8" s="89" customFormat="1" x14ac:dyDescent="0.25">
      <c r="B31" s="27"/>
      <c r="C31" s="28"/>
      <c r="D31" s="27"/>
      <c r="E31" s="27"/>
      <c r="F31" s="29"/>
      <c r="G31" s="29"/>
      <c r="H31" s="31"/>
    </row>
    <row r="32" spans="2:8" s="89" customFormat="1" x14ac:dyDescent="0.25">
      <c r="B32" s="27"/>
      <c r="C32" s="28"/>
      <c r="D32" s="27"/>
      <c r="E32" s="27"/>
      <c r="F32" s="29"/>
      <c r="G32" s="29"/>
      <c r="H32" s="31"/>
    </row>
    <row r="33" spans="2:8" s="89" customFormat="1" x14ac:dyDescent="0.25">
      <c r="B33" s="27"/>
      <c r="C33" s="28"/>
      <c r="D33" s="27"/>
      <c r="E33" s="27"/>
      <c r="F33" s="29"/>
      <c r="G33" s="29"/>
      <c r="H33" s="31"/>
    </row>
    <row r="34" spans="2:8" s="89" customFormat="1" x14ac:dyDescent="0.25">
      <c r="B34" s="27"/>
      <c r="C34" s="28"/>
      <c r="D34" s="27"/>
      <c r="E34" s="27"/>
      <c r="F34" s="29"/>
      <c r="G34" s="29"/>
      <c r="H34" s="31"/>
    </row>
    <row r="35" spans="2:8" s="89" customFormat="1" x14ac:dyDescent="0.25">
      <c r="B35" s="27"/>
      <c r="C35" s="28"/>
      <c r="D35" s="27"/>
      <c r="E35" s="27"/>
      <c r="F35" s="29"/>
      <c r="G35" s="29"/>
      <c r="H35" s="31"/>
    </row>
    <row r="36" spans="2:8" s="89" customFormat="1" x14ac:dyDescent="0.25">
      <c r="B36" s="27"/>
      <c r="C36" s="28"/>
      <c r="D36" s="27"/>
      <c r="E36" s="27"/>
      <c r="F36" s="29"/>
      <c r="G36" s="29"/>
      <c r="H36" s="31"/>
    </row>
    <row r="37" spans="2:8" s="89" customFormat="1" x14ac:dyDescent="0.25">
      <c r="B37" s="27"/>
      <c r="C37" s="28"/>
      <c r="D37" s="27"/>
      <c r="E37" s="27"/>
      <c r="F37" s="29"/>
      <c r="G37" s="29"/>
      <c r="H37" s="31"/>
    </row>
    <row r="38" spans="2:8" s="89" customFormat="1" x14ac:dyDescent="0.25">
      <c r="B38" s="27"/>
      <c r="C38" s="28"/>
      <c r="D38" s="27"/>
      <c r="E38" s="27"/>
      <c r="F38" s="29"/>
      <c r="G38" s="29"/>
      <c r="H38" s="31"/>
    </row>
    <row r="39" spans="2:8" s="89" customFormat="1" x14ac:dyDescent="0.25">
      <c r="B39" s="27"/>
      <c r="C39" s="28"/>
      <c r="D39" s="27"/>
      <c r="E39" s="27"/>
      <c r="F39" s="29"/>
      <c r="G39" s="29"/>
      <c r="H39" s="31"/>
    </row>
    <row r="40" spans="2:8" s="89" customFormat="1" x14ac:dyDescent="0.25">
      <c r="B40" s="27"/>
      <c r="C40" s="28"/>
      <c r="D40" s="27"/>
      <c r="E40" s="27"/>
      <c r="F40" s="29"/>
      <c r="G40" s="29"/>
      <c r="H40" s="31"/>
    </row>
    <row r="41" spans="2:8" s="89" customFormat="1" x14ac:dyDescent="0.25">
      <c r="B41" s="27"/>
      <c r="C41" s="28"/>
      <c r="D41" s="27"/>
      <c r="E41" s="27"/>
      <c r="F41" s="29"/>
      <c r="G41" s="29"/>
      <c r="H41" s="31"/>
    </row>
    <row r="42" spans="2:8" s="89" customFormat="1" x14ac:dyDescent="0.25">
      <c r="B42" s="27"/>
      <c r="C42" s="28"/>
      <c r="D42" s="27"/>
      <c r="E42" s="27"/>
      <c r="F42" s="29"/>
      <c r="G42" s="29"/>
      <c r="H42" s="31"/>
    </row>
    <row r="43" spans="2:8" s="89" customFormat="1" x14ac:dyDescent="0.25">
      <c r="B43" s="27"/>
      <c r="C43" s="28"/>
      <c r="D43" s="27"/>
      <c r="E43" s="27"/>
      <c r="F43" s="29"/>
      <c r="G43" s="29"/>
      <c r="H43" s="31"/>
    </row>
    <row r="44" spans="2:8" s="89" customFormat="1" x14ac:dyDescent="0.25">
      <c r="B44" s="27"/>
      <c r="C44" s="28"/>
      <c r="D44" s="27"/>
      <c r="E44" s="27"/>
      <c r="F44" s="29"/>
      <c r="G44" s="29"/>
      <c r="H44" s="31"/>
    </row>
    <row r="45" spans="2:8" s="89" customFormat="1" x14ac:dyDescent="0.25">
      <c r="B45" s="27"/>
      <c r="C45" s="28"/>
      <c r="D45" s="27"/>
      <c r="E45" s="27"/>
      <c r="F45" s="29"/>
      <c r="G45" s="29"/>
      <c r="H45" s="31"/>
    </row>
    <row r="46" spans="2:8" s="89" customFormat="1" x14ac:dyDescent="0.25">
      <c r="B46" s="27"/>
      <c r="C46" s="28"/>
      <c r="D46" s="27"/>
      <c r="E46" s="27"/>
      <c r="F46" s="29"/>
      <c r="G46" s="29"/>
      <c r="H46" s="31"/>
    </row>
    <row r="47" spans="2:8" s="89" customFormat="1" x14ac:dyDescent="0.25">
      <c r="B47" s="27"/>
      <c r="C47" s="28"/>
      <c r="D47" s="27"/>
      <c r="E47" s="27"/>
      <c r="F47" s="29"/>
      <c r="G47" s="29"/>
      <c r="H47" s="31"/>
    </row>
    <row r="48" spans="2:8" s="89" customFormat="1" x14ac:dyDescent="0.25">
      <c r="B48" s="27"/>
      <c r="C48" s="28"/>
      <c r="D48" s="27"/>
      <c r="E48" s="27"/>
      <c r="F48" s="29"/>
      <c r="G48" s="29"/>
      <c r="H48" s="31"/>
    </row>
    <row r="49" spans="2:8" s="89" customFormat="1" x14ac:dyDescent="0.25">
      <c r="B49" s="27"/>
      <c r="C49" s="28"/>
      <c r="D49" s="27"/>
      <c r="E49" s="27"/>
      <c r="F49" s="29"/>
      <c r="G49" s="29"/>
      <c r="H49" s="31"/>
    </row>
    <row r="50" spans="2:8" s="89" customFormat="1" x14ac:dyDescent="0.25">
      <c r="B50" s="27"/>
      <c r="C50" s="28"/>
      <c r="D50" s="27"/>
      <c r="E50" s="27"/>
      <c r="F50" s="29"/>
      <c r="G50" s="29"/>
      <c r="H50" s="31"/>
    </row>
    <row r="51" spans="2:8" s="89" customFormat="1" x14ac:dyDescent="0.25">
      <c r="B51" s="27"/>
      <c r="C51" s="28"/>
      <c r="D51" s="27"/>
      <c r="E51" s="27"/>
      <c r="F51" s="29"/>
      <c r="G51" s="29"/>
      <c r="H51" s="31"/>
    </row>
    <row r="52" spans="2:8" s="89" customFormat="1" x14ac:dyDescent="0.25">
      <c r="B52" s="27"/>
      <c r="C52" s="28"/>
      <c r="D52" s="27"/>
      <c r="E52" s="27"/>
      <c r="F52" s="29"/>
      <c r="G52" s="29"/>
      <c r="H52" s="31"/>
    </row>
    <row r="53" spans="2:8" s="89" customFormat="1" x14ac:dyDescent="0.25">
      <c r="B53" s="27"/>
      <c r="C53" s="28"/>
      <c r="D53" s="27"/>
      <c r="E53" s="27"/>
      <c r="F53" s="29"/>
      <c r="G53" s="29"/>
      <c r="H53" s="31"/>
    </row>
    <row r="54" spans="2:8" s="89" customFormat="1" x14ac:dyDescent="0.25">
      <c r="B54" s="27"/>
      <c r="C54" s="28"/>
      <c r="D54" s="27"/>
      <c r="E54" s="27"/>
      <c r="F54" s="29"/>
      <c r="G54" s="29"/>
      <c r="H54" s="31"/>
    </row>
    <row r="55" spans="2:8" s="89" customFormat="1" x14ac:dyDescent="0.25">
      <c r="B55" s="27"/>
      <c r="C55" s="28"/>
      <c r="D55" s="27"/>
      <c r="E55" s="27"/>
      <c r="F55" s="29"/>
      <c r="G55" s="29"/>
      <c r="H55" s="31"/>
    </row>
    <row r="56" spans="2:8" s="89" customFormat="1" x14ac:dyDescent="0.25">
      <c r="B56" s="27"/>
      <c r="C56" s="28"/>
      <c r="D56" s="27"/>
      <c r="E56" s="27"/>
      <c r="F56" s="29"/>
      <c r="G56" s="29"/>
      <c r="H56" s="31"/>
    </row>
    <row r="57" spans="2:8" s="89" customFormat="1" x14ac:dyDescent="0.25">
      <c r="B57" s="27"/>
      <c r="C57" s="28"/>
      <c r="D57" s="27"/>
      <c r="E57" s="27"/>
      <c r="F57" s="29"/>
      <c r="G57" s="29"/>
      <c r="H57" s="31"/>
    </row>
    <row r="58" spans="2:8" s="89" customFormat="1" x14ac:dyDescent="0.25">
      <c r="B58" s="27"/>
      <c r="C58" s="28"/>
      <c r="D58" s="27"/>
      <c r="E58" s="27"/>
      <c r="F58" s="29"/>
      <c r="G58" s="29"/>
      <c r="H58" s="31"/>
    </row>
    <row r="59" spans="2:8" s="89" customFormat="1" x14ac:dyDescent="0.25">
      <c r="B59" s="27"/>
      <c r="C59" s="28"/>
      <c r="D59" s="27"/>
      <c r="E59" s="27"/>
      <c r="F59" s="29"/>
      <c r="G59" s="29"/>
      <c r="H59" s="31"/>
    </row>
    <row r="60" spans="2:8" s="89" customFormat="1" x14ac:dyDescent="0.25">
      <c r="B60" s="27"/>
      <c r="C60" s="28"/>
      <c r="D60" s="27"/>
      <c r="E60" s="27"/>
      <c r="F60" s="29"/>
      <c r="G60" s="29"/>
      <c r="H60" s="31"/>
    </row>
    <row r="61" spans="2:8" s="89" customFormat="1" x14ac:dyDescent="0.25">
      <c r="B61" s="27"/>
      <c r="C61" s="28"/>
      <c r="D61" s="27"/>
      <c r="E61" s="27"/>
      <c r="F61" s="29"/>
      <c r="G61" s="29"/>
      <c r="H61" s="31"/>
    </row>
    <row r="62" spans="2:8" s="89" customFormat="1" x14ac:dyDescent="0.25">
      <c r="B62" s="27"/>
      <c r="C62" s="28"/>
      <c r="D62" s="27"/>
      <c r="E62" s="27"/>
      <c r="F62" s="29"/>
      <c r="G62" s="29"/>
      <c r="H62" s="31"/>
    </row>
    <row r="63" spans="2:8" s="89" customFormat="1" x14ac:dyDescent="0.25">
      <c r="B63" s="166"/>
      <c r="C63" s="166"/>
      <c r="D63" s="169"/>
      <c r="E63" s="169"/>
      <c r="F63" s="170"/>
      <c r="G63" s="170"/>
      <c r="H63" s="168"/>
    </row>
    <row r="64" spans="2:8" s="89" customFormat="1" x14ac:dyDescent="0.25"/>
  </sheetData>
  <sortState ref="B9:H59">
    <sortCondition ref="B9:B59"/>
    <sortCondition ref="C9:C59"/>
  </sortState>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B9" sqref="B9"/>
    </sheetView>
  </sheetViews>
  <sheetFormatPr defaultRowHeight="15" x14ac:dyDescent="0.25"/>
  <cols>
    <col min="2" max="4" width="14.85546875" customWidth="1"/>
    <col min="5" max="5" width="4.7109375" customWidth="1"/>
    <col min="6" max="7" width="11.140625" customWidth="1"/>
    <col min="8" max="8" width="5.140625" customWidth="1"/>
    <col min="9" max="9" width="42.42578125" customWidth="1"/>
  </cols>
  <sheetData>
    <row r="1" spans="1:9" s="1" customFormat="1" ht="30" x14ac:dyDescent="0.25">
      <c r="A1" s="1" t="s">
        <v>0</v>
      </c>
      <c r="B1" s="1" t="s">
        <v>52</v>
      </c>
      <c r="C1" s="1" t="s">
        <v>307</v>
      </c>
      <c r="D1" s="1" t="s">
        <v>308</v>
      </c>
      <c r="F1" s="1" t="s">
        <v>53</v>
      </c>
      <c r="G1" s="1" t="s">
        <v>309</v>
      </c>
      <c r="I1" s="1" t="s">
        <v>6</v>
      </c>
    </row>
    <row r="2" spans="1:9" x14ac:dyDescent="0.25">
      <c r="A2" t="s">
        <v>11</v>
      </c>
      <c r="B2" s="2">
        <v>70.290000000000006</v>
      </c>
      <c r="C2" s="2">
        <v>65.290000000000006</v>
      </c>
      <c r="D2" s="2">
        <v>5</v>
      </c>
      <c r="E2" s="2"/>
      <c r="F2" s="187">
        <f>B2/124.88</f>
        <v>0.56286034593209489</v>
      </c>
      <c r="G2" s="187">
        <f>B2/126.51</f>
        <v>0.55560825231207023</v>
      </c>
    </row>
    <row r="3" spans="1:9" x14ac:dyDescent="0.25">
      <c r="A3" t="s">
        <v>10</v>
      </c>
      <c r="B3" s="2">
        <f>SUM(C3:D3)</f>
        <v>94.31</v>
      </c>
      <c r="C3" s="2">
        <v>70.349999999999994</v>
      </c>
      <c r="D3" s="2">
        <v>23.96</v>
      </c>
      <c r="E3" s="2"/>
      <c r="F3" s="187">
        <f>B3/125.26</f>
        <v>0.75291393900686565</v>
      </c>
      <c r="G3" s="187">
        <f>B3/127.13</f>
        <v>0.7418390623770944</v>
      </c>
    </row>
    <row r="4" spans="1:9" x14ac:dyDescent="0.25">
      <c r="A4" t="s">
        <v>22</v>
      </c>
      <c r="B4" s="2">
        <f>SUM(C4:D4)</f>
        <v>12.59</v>
      </c>
      <c r="C4" s="2">
        <v>12.59</v>
      </c>
      <c r="D4" s="2">
        <v>0</v>
      </c>
      <c r="E4" s="2"/>
      <c r="F4" s="187">
        <f>B4/25.36</f>
        <v>0.49645110410094639</v>
      </c>
      <c r="G4" s="187">
        <f>B4/25.36</f>
        <v>0.49645110410094639</v>
      </c>
      <c r="I4" t="s">
        <v>310</v>
      </c>
    </row>
    <row r="5" spans="1:9" x14ac:dyDescent="0.25">
      <c r="A5" t="s">
        <v>37</v>
      </c>
      <c r="B5" s="2">
        <f>SUM(C5:D5)</f>
        <v>31.1</v>
      </c>
      <c r="C5" s="2">
        <v>31.1</v>
      </c>
      <c r="D5" s="2">
        <v>0</v>
      </c>
      <c r="E5" s="2"/>
      <c r="F5" s="187">
        <f>B5/31.1</f>
        <v>1</v>
      </c>
      <c r="G5" s="187">
        <f>B5/31.1</f>
        <v>1</v>
      </c>
    </row>
    <row r="6" spans="1:9" x14ac:dyDescent="0.25">
      <c r="A6" t="s">
        <v>45</v>
      </c>
      <c r="B6" s="2">
        <f>SUM(C6:D6)</f>
        <v>30.790000000000003</v>
      </c>
      <c r="C6" s="2">
        <v>27.69</v>
      </c>
      <c r="D6" s="2">
        <v>3.1</v>
      </c>
      <c r="E6" s="2"/>
      <c r="F6" s="187">
        <f>B6/104.06</f>
        <v>0.29588698827599463</v>
      </c>
      <c r="G6" s="187">
        <f>B6/107.33</f>
        <v>0.28687226311376135</v>
      </c>
    </row>
    <row r="7" spans="1:9" x14ac:dyDescent="0.25">
      <c r="B7" s="2"/>
      <c r="C7" s="2"/>
      <c r="D7" s="2"/>
      <c r="E7" s="2"/>
      <c r="F7" s="2"/>
      <c r="G7" s="2"/>
    </row>
    <row r="8" spans="1:9" x14ac:dyDescent="0.25">
      <c r="A8" s="13" t="s">
        <v>8</v>
      </c>
      <c r="B8" s="2">
        <f>SUM(B2:B6)</f>
        <v>239.08</v>
      </c>
      <c r="C8" s="2">
        <f>SUM(C2:C6)</f>
        <v>207.01999999999998</v>
      </c>
      <c r="D8" s="2">
        <f>SUM(D2:D6)</f>
        <v>32.06</v>
      </c>
      <c r="E8" s="2"/>
      <c r="F8" s="187">
        <f>B8/410.66</f>
        <v>0.58218477572687866</v>
      </c>
      <c r="G8" s="187">
        <f>B8/417.43</f>
        <v>0.57274273530891406</v>
      </c>
    </row>
    <row r="9" spans="1:9" x14ac:dyDescent="0.25">
      <c r="B9" s="187">
        <f>B8/417.43</f>
        <v>0.57274273530891406</v>
      </c>
      <c r="C9" s="187">
        <f>C8/417.43</f>
        <v>0.49593943894784748</v>
      </c>
      <c r="D9" s="187">
        <f>D8/417.43</f>
        <v>7.6803296361066531E-2</v>
      </c>
      <c r="E9" s="2"/>
      <c r="F9" s="2"/>
      <c r="G9" s="2"/>
    </row>
    <row r="12" spans="1:9" x14ac:dyDescent="0.25">
      <c r="A12" s="185" t="s">
        <v>9</v>
      </c>
      <c r="B12" s="186" t="s">
        <v>445</v>
      </c>
    </row>
    <row r="13" spans="1:9" x14ac:dyDescent="0.25">
      <c r="B13" s="5"/>
    </row>
    <row r="15" spans="1:9" x14ac:dyDescent="0.25">
      <c r="B15" s="3"/>
    </row>
    <row r="18" spans="2:2" x14ac:dyDescent="0.25">
      <c r="B18" s="124"/>
    </row>
    <row r="19" spans="2:2" x14ac:dyDescent="0.25">
      <c r="B19" s="124"/>
    </row>
    <row r="20" spans="2:2" x14ac:dyDescent="0.25">
      <c r="B20" s="124"/>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NY - Atlantic</vt:lpstr>
      <vt:lpstr>NJ</vt:lpstr>
      <vt:lpstr>DE</vt:lpstr>
      <vt:lpstr>MD</vt:lpstr>
      <vt:lpstr>VA</vt:lpstr>
      <vt:lpstr>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Monegan Rice</dc:creator>
  <cp:lastModifiedBy>Tracy Monegan Rice</cp:lastModifiedBy>
  <dcterms:created xsi:type="dcterms:W3CDTF">2014-06-30T19:11:54Z</dcterms:created>
  <dcterms:modified xsi:type="dcterms:W3CDTF">2016-08-09T20:36:51Z</dcterms:modified>
</cp:coreProperties>
</file>